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DieseArbeitsmappe" defaultThemeVersion="124226"/>
  <bookViews>
    <workbookView xWindow="492" yWindow="2016" windowWidth="11544" windowHeight="6504"/>
  </bookViews>
  <sheets>
    <sheet name="Besoldungstab" sheetId="3" r:id="rId1"/>
    <sheet name="Orgeldienste" sheetId="7" r:id="rId2"/>
    <sheet name="Leistungsvereinbarung" sheetId="8" r:id="rId3"/>
  </sheets>
  <definedNames>
    <definedName name="_xlnm.Print_Area" localSheetId="0">Besoldungstab!$A$2:$H$34</definedName>
    <definedName name="_xlnm.Print_Area" localSheetId="2">Leistungsvereinbarung!$A$1:$F$41</definedName>
    <definedName name="_xlnm.Print_Area" localSheetId="1">Orgeldienste!$A$1:$G$36</definedName>
  </definedNames>
  <calcPr calcId="125725"/>
</workbook>
</file>

<file path=xl/calcChain.xml><?xml version="1.0" encoding="utf-8"?>
<calcChain xmlns="http://schemas.openxmlformats.org/spreadsheetml/2006/main">
  <c r="E29" i="8"/>
  <c r="E48" i="3" l="1"/>
  <c r="F48"/>
  <c r="G48"/>
  <c r="H48"/>
  <c r="E49"/>
  <c r="F49"/>
  <c r="G49"/>
  <c r="H49"/>
  <c r="D49"/>
  <c r="D48"/>
  <c r="D104"/>
  <c r="D59" i="8" l="1"/>
  <c r="E52"/>
  <c r="E51"/>
  <c r="D51"/>
  <c r="D54" s="1"/>
  <c r="E35"/>
  <c r="F28"/>
  <c r="F27"/>
  <c r="F26"/>
  <c r="F25"/>
  <c r="F24"/>
  <c r="F23"/>
  <c r="F20"/>
  <c r="F19"/>
  <c r="F18"/>
  <c r="F17"/>
  <c r="F16"/>
  <c r="F10"/>
  <c r="E34" s="1"/>
  <c r="E54" l="1"/>
  <c r="F54" s="1"/>
  <c r="F7" s="1"/>
  <c r="F8" s="1"/>
  <c r="F29"/>
  <c r="F31" s="1"/>
  <c r="E37" s="1"/>
  <c r="F33" l="1"/>
  <c r="F35" s="1"/>
  <c r="F34" l="1"/>
  <c r="F37" s="1"/>
  <c r="F38" s="1"/>
  <c r="C5" i="3" l="1"/>
  <c r="C41"/>
  <c r="C50"/>
  <c r="C51" s="1"/>
  <c r="B36" i="7"/>
  <c r="C36"/>
  <c r="D36"/>
  <c r="F36"/>
  <c r="E107" i="3" l="1"/>
  <c r="E51" s="1"/>
  <c r="F106"/>
  <c r="F50" s="1"/>
  <c r="H106"/>
  <c r="H50" s="1"/>
  <c r="H94" s="1"/>
  <c r="F107"/>
  <c r="F51" s="1"/>
  <c r="G106"/>
  <c r="G50" s="1"/>
  <c r="G17" s="1"/>
  <c r="G16" s="1"/>
  <c r="G107"/>
  <c r="G51" s="1"/>
  <c r="D106"/>
  <c r="D50" s="1"/>
  <c r="D60" s="1"/>
  <c r="H107"/>
  <c r="H51" s="1"/>
  <c r="D107"/>
  <c r="D51" s="1"/>
  <c r="E106"/>
  <c r="E50" s="1"/>
  <c r="E19" s="1"/>
  <c r="E18" s="1"/>
  <c r="G19"/>
  <c r="G18" s="1"/>
  <c r="G21"/>
  <c r="G20" s="1"/>
  <c r="F81"/>
  <c r="F27"/>
  <c r="F26" s="1"/>
  <c r="F75"/>
  <c r="E58"/>
  <c r="E62"/>
  <c r="E94"/>
  <c r="E92"/>
  <c r="E86"/>
  <c r="E84"/>
  <c r="E78"/>
  <c r="E76"/>
  <c r="E67"/>
  <c r="E63"/>
  <c r="D17" l="1"/>
  <c r="D16" s="1"/>
  <c r="E15"/>
  <c r="E14" s="1"/>
  <c r="D21"/>
  <c r="D20" s="1"/>
  <c r="G25"/>
  <c r="G24" s="1"/>
  <c r="F56"/>
  <c r="H62"/>
  <c r="H19"/>
  <c r="H18" s="1"/>
  <c r="F88"/>
  <c r="D62"/>
  <c r="D70"/>
  <c r="D15"/>
  <c r="D14" s="1"/>
  <c r="D31"/>
  <c r="D30" s="1"/>
  <c r="D76"/>
  <c r="F74"/>
  <c r="D78"/>
  <c r="D86"/>
  <c r="H73"/>
  <c r="H21"/>
  <c r="H20" s="1"/>
  <c r="D55"/>
  <c r="D61"/>
  <c r="D29"/>
  <c r="D28" s="1"/>
  <c r="H31"/>
  <c r="H30" s="1"/>
  <c r="D69"/>
  <c r="D25"/>
  <c r="D24" s="1"/>
  <c r="D77"/>
  <c r="D59"/>
  <c r="D27"/>
  <c r="D26" s="1"/>
  <c r="E27"/>
  <c r="E26" s="1"/>
  <c r="F17"/>
  <c r="F16" s="1"/>
  <c r="F67"/>
  <c r="F66"/>
  <c r="H65"/>
  <c r="H54"/>
  <c r="E74"/>
  <c r="E17"/>
  <c r="E16" s="1"/>
  <c r="F58"/>
  <c r="F90"/>
  <c r="H89"/>
  <c r="H29"/>
  <c r="H28" s="1"/>
  <c r="H78"/>
  <c r="F65"/>
  <c r="F15"/>
  <c r="F14" s="1"/>
  <c r="F72"/>
  <c r="E29"/>
  <c r="E28" s="1"/>
  <c r="D94"/>
  <c r="D85"/>
  <c r="D68"/>
  <c r="D67"/>
  <c r="G15"/>
  <c r="G14" s="1"/>
  <c r="D93"/>
  <c r="D92"/>
  <c r="D75"/>
  <c r="E21"/>
  <c r="E20" s="1"/>
  <c r="H17"/>
  <c r="H16" s="1"/>
  <c r="F25"/>
  <c r="F24" s="1"/>
  <c r="F21"/>
  <c r="F20" s="1"/>
  <c r="H15"/>
  <c r="H14" s="1"/>
  <c r="H86"/>
  <c r="F73"/>
  <c r="F19"/>
  <c r="F18" s="1"/>
  <c r="F80"/>
  <c r="H27"/>
  <c r="H26" s="1"/>
  <c r="E59"/>
  <c r="E82"/>
  <c r="E90"/>
  <c r="E66"/>
  <c r="F91"/>
  <c r="E71"/>
  <c r="E80"/>
  <c r="E88"/>
  <c r="E70"/>
  <c r="E54"/>
  <c r="F83"/>
  <c r="F31"/>
  <c r="F30" s="1"/>
  <c r="F82"/>
  <c r="H81"/>
  <c r="H25"/>
  <c r="H24" s="1"/>
  <c r="H70"/>
  <c r="F57"/>
  <c r="F89"/>
  <c r="F64"/>
  <c r="G31"/>
  <c r="G30" s="1"/>
  <c r="F29"/>
  <c r="F28" s="1"/>
  <c r="D19"/>
  <c r="D18" s="1"/>
  <c r="D84"/>
  <c r="D83"/>
  <c r="E25"/>
  <c r="E24" s="1"/>
  <c r="D54"/>
  <c r="D91"/>
  <c r="E31"/>
  <c r="E30" s="1"/>
  <c r="D11"/>
  <c r="G11"/>
  <c r="G10"/>
  <c r="G57"/>
  <c r="G63"/>
  <c r="G73"/>
  <c r="G76"/>
  <c r="G81"/>
  <c r="G84"/>
  <c r="G89"/>
  <c r="G92"/>
  <c r="G72"/>
  <c r="G62"/>
  <c r="G56"/>
  <c r="G61"/>
  <c r="G67"/>
  <c r="G75"/>
  <c r="G78"/>
  <c r="G83"/>
  <c r="G86"/>
  <c r="G91"/>
  <c r="G94"/>
  <c r="G68"/>
  <c r="G58"/>
  <c r="G80"/>
  <c r="G88"/>
  <c r="G64"/>
  <c r="G65"/>
  <c r="G70"/>
  <c r="G54"/>
  <c r="G59"/>
  <c r="G69"/>
  <c r="G74"/>
  <c r="G79"/>
  <c r="G82"/>
  <c r="G87"/>
  <c r="G90"/>
  <c r="G66"/>
  <c r="G60"/>
  <c r="G55"/>
  <c r="G71"/>
  <c r="G77"/>
  <c r="G85"/>
  <c r="G93"/>
  <c r="E10"/>
  <c r="E11"/>
  <c r="E55"/>
  <c r="E69"/>
  <c r="E79"/>
  <c r="E87"/>
  <c r="E68"/>
  <c r="E57"/>
  <c r="E73"/>
  <c r="E81"/>
  <c r="E89"/>
  <c r="E64"/>
  <c r="E61"/>
  <c r="E75"/>
  <c r="E83"/>
  <c r="E91"/>
  <c r="E65"/>
  <c r="E77"/>
  <c r="E85"/>
  <c r="E93"/>
  <c r="E72"/>
  <c r="E56"/>
  <c r="E60"/>
  <c r="F10"/>
  <c r="F11"/>
  <c r="F59"/>
  <c r="F69"/>
  <c r="F85"/>
  <c r="F60"/>
  <c r="F76"/>
  <c r="F92"/>
  <c r="F63"/>
  <c r="F79"/>
  <c r="F54"/>
  <c r="F70"/>
  <c r="F86"/>
  <c r="F61"/>
  <c r="F68"/>
  <c r="F93"/>
  <c r="F55"/>
  <c r="F71"/>
  <c r="F87"/>
  <c r="F62"/>
  <c r="F78"/>
  <c r="F94"/>
  <c r="F77"/>
  <c r="F84"/>
  <c r="H11"/>
  <c r="H10"/>
  <c r="H61"/>
  <c r="H71"/>
  <c r="H83"/>
  <c r="H93"/>
  <c r="H64"/>
  <c r="H74"/>
  <c r="H84"/>
  <c r="H57"/>
  <c r="H69"/>
  <c r="H79"/>
  <c r="H91"/>
  <c r="H60"/>
  <c r="H72"/>
  <c r="H82"/>
  <c r="H67"/>
  <c r="H58"/>
  <c r="H90"/>
  <c r="H59"/>
  <c r="H92"/>
  <c r="H55"/>
  <c r="H87"/>
  <c r="H80"/>
  <c r="H63"/>
  <c r="H75"/>
  <c r="H85"/>
  <c r="H56"/>
  <c r="H66"/>
  <c r="H76"/>
  <c r="H88"/>
  <c r="H77"/>
  <c r="H68"/>
  <c r="G29"/>
  <c r="G28" s="1"/>
  <c r="G27"/>
  <c r="G26" s="1"/>
  <c r="D82"/>
  <c r="D89"/>
  <c r="D57"/>
  <c r="D80"/>
  <c r="D87"/>
  <c r="D66"/>
  <c r="D73"/>
  <c r="D64"/>
  <c r="D71"/>
  <c r="D74"/>
  <c r="D81"/>
  <c r="D72"/>
  <c r="D79"/>
  <c r="D90"/>
  <c r="D58"/>
  <c r="D65"/>
  <c r="D88"/>
  <c r="D56"/>
  <c r="D63"/>
  <c r="D10"/>
</calcChain>
</file>

<file path=xl/sharedStrings.xml><?xml version="1.0" encoding="utf-8"?>
<sst xmlns="http://schemas.openxmlformats.org/spreadsheetml/2006/main" count="280" uniqueCount="198">
  <si>
    <t>Luzerner Index</t>
  </si>
  <si>
    <t>Std/Jahr:</t>
  </si>
  <si>
    <t>1.3</t>
  </si>
  <si>
    <t>1.4</t>
  </si>
  <si>
    <t>2.1</t>
  </si>
  <si>
    <t>2.2</t>
  </si>
  <si>
    <t>2.3</t>
  </si>
  <si>
    <t>2.4</t>
  </si>
  <si>
    <t>Anzahl</t>
  </si>
  <si>
    <t>Feiertagsentschädigung</t>
  </si>
  <si>
    <t>0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</si>
  <si>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</si>
  <si>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</si>
  <si>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</si>
  <si>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</si>
  <si>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</si>
  <si>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</si>
  <si>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</si>
  <si>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</si>
  <si>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</si>
  <si>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</si>
  <si>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</si>
  <si>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</si>
  <si>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</si>
  <si>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</si>
  <si>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</si>
  <si>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</si>
  <si>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</si>
  <si>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</si>
  <si>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</si>
  <si>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</si>
  <si>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</si>
  <si>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</si>
  <si>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</si>
  <si>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</si>
  <si>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</si>
  <si>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</si>
  <si>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</si>
  <si>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</si>
  <si>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</si>
  <si>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</si>
  <si>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</si>
  <si>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</si>
  <si>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</si>
  <si>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</si>
  <si>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</si>
  <si>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</si>
  <si>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</si>
  <si>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</si>
  <si>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</si>
  <si>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</si>
  <si>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B</t>
  </si>
  <si>
    <t>C</t>
  </si>
  <si>
    <t>D</t>
  </si>
  <si>
    <t>E/F</t>
  </si>
  <si>
    <t>G</t>
  </si>
  <si>
    <t>A</t>
  </si>
  <si>
    <t>Ba</t>
  </si>
  <si>
    <t>Geben Sie die Anzahl Ferienwochen ein (4, 5 oder 6)</t>
  </si>
  <si>
    <t>Geben Sie den Teuerungsindex ein (gemäss Landeskirche)</t>
  </si>
  <si>
    <t>Datum:</t>
  </si>
  <si>
    <t>Ferienentschädigung</t>
  </si>
  <si>
    <t>Total</t>
  </si>
  <si>
    <t>Zulage</t>
  </si>
  <si>
    <t>2.</t>
  </si>
  <si>
    <t>2.1.1</t>
  </si>
  <si>
    <t>2.1.2</t>
  </si>
  <si>
    <t>2.2.1</t>
  </si>
  <si>
    <t>2.2.2</t>
  </si>
  <si>
    <t>1.</t>
  </si>
  <si>
    <t>Individuelle Leistungsvereinbarung</t>
  </si>
  <si>
    <t>Kalenderjahr:</t>
  </si>
  <si>
    <t>Geben Sie die Diplomstufe ein (A / Ba=Bachelor / B / C / D)</t>
  </si>
  <si>
    <t>Geben Sie die Anzahl Erfahrungsjahre ein (0 bis 40)</t>
  </si>
  <si>
    <t>ORGANIST/IN</t>
  </si>
  <si>
    <t>CHORLEITER/IN</t>
  </si>
  <si>
    <t>Eingabe der Einstufungen</t>
  </si>
  <si>
    <r>
      <t>A</t>
    </r>
    <r>
      <rPr>
        <sz val="10"/>
        <rFont val="Arial"/>
        <family val="2"/>
      </rPr>
      <t>-Dipl.- Klasse</t>
    </r>
    <r>
      <rPr>
        <b/>
        <sz val="10"/>
        <rFont val="Arial"/>
        <family val="2"/>
      </rPr>
      <t xml:space="preserve"> B</t>
    </r>
  </si>
  <si>
    <r>
      <t>B</t>
    </r>
    <r>
      <rPr>
        <sz val="10"/>
        <rFont val="Arial"/>
        <family val="2"/>
      </rPr>
      <t xml:space="preserve">-Dipl.- Klasse </t>
    </r>
    <r>
      <rPr>
        <b/>
        <sz val="10"/>
        <rFont val="Arial"/>
        <family val="2"/>
      </rPr>
      <t>D</t>
    </r>
  </si>
  <si>
    <r>
      <t>C</t>
    </r>
    <r>
      <rPr>
        <sz val="10"/>
        <rFont val="Arial"/>
        <family val="2"/>
      </rPr>
      <t xml:space="preserve">-Dipl.- Klasse </t>
    </r>
    <r>
      <rPr>
        <b/>
        <sz val="10"/>
        <rFont val="Arial"/>
        <family val="2"/>
      </rPr>
      <t>E</t>
    </r>
  </si>
  <si>
    <r>
      <t>Kein</t>
    </r>
    <r>
      <rPr>
        <sz val="10"/>
        <rFont val="Arial"/>
        <family val="2"/>
      </rPr>
      <t xml:space="preserve"> Dipl.- Klasse </t>
    </r>
    <r>
      <rPr>
        <b/>
        <sz val="10"/>
        <rFont val="Arial"/>
        <family val="2"/>
      </rPr>
      <t>G</t>
    </r>
  </si>
  <si>
    <t>Diplomklassen - Lohnklassen</t>
  </si>
  <si>
    <r>
      <t xml:space="preserve">Bachelor - </t>
    </r>
    <r>
      <rPr>
        <sz val="10"/>
        <rFont val="Arial"/>
        <family val="2"/>
      </rPr>
      <t xml:space="preserve">Klasse </t>
    </r>
    <r>
      <rPr>
        <b/>
        <sz val="10"/>
        <rFont val="Arial"/>
        <family val="2"/>
      </rPr>
      <t>C</t>
    </r>
  </si>
  <si>
    <t>Lohnzuschlag aus den Erfahrungsjahren in % der Bandbreite</t>
  </si>
  <si>
    <t>Aschermittwoch</t>
  </si>
  <si>
    <t>Hoher Donnerstag</t>
  </si>
  <si>
    <t>Karfreitag</t>
  </si>
  <si>
    <t>Ostermontag</t>
  </si>
  <si>
    <t>Auffahrt</t>
  </si>
  <si>
    <t>Pfingstmontag</t>
  </si>
  <si>
    <t>Fronleichnam</t>
  </si>
  <si>
    <t xml:space="preserve">Versöhnungsfeiern </t>
  </si>
  <si>
    <t>Rorate</t>
  </si>
  <si>
    <t>1.11. Allerheiligen</t>
  </si>
  <si>
    <t>1.8. Nationalfeiertag</t>
  </si>
  <si>
    <t>1.1. Neujahr</t>
  </si>
  <si>
    <t>26.12. Stephanstag</t>
  </si>
  <si>
    <t>24.12. Weihnachten</t>
  </si>
  <si>
    <t>25.12. Weihnachtstag</t>
  </si>
  <si>
    <t>31.12. Hl. Silvester</t>
  </si>
  <si>
    <t>8.12. Mariae Empfängnis</t>
  </si>
  <si>
    <t>15.8  Mariae Himmelfahrt</t>
  </si>
  <si>
    <t>Ostermorgen</t>
  </si>
  <si>
    <t>Pfingsten</t>
  </si>
  <si>
    <t>Spezialgottesdienste</t>
  </si>
  <si>
    <t xml:space="preserve">Osternacht  </t>
  </si>
  <si>
    <t>Grundlohn</t>
  </si>
  <si>
    <r>
      <t>Total Jahresbruttolohn</t>
    </r>
    <r>
      <rPr>
        <b/>
        <sz val="10"/>
        <rFont val="Arial"/>
        <family val="2"/>
      </rPr>
      <t xml:space="preserve"> (inkl. 13. Monatslohn)</t>
    </r>
  </si>
  <si>
    <t>Grundbesoldung 100%</t>
  </si>
  <si>
    <t>Patrocinium</t>
  </si>
  <si>
    <t>2.11. Allerseelen</t>
  </si>
  <si>
    <t>Feiertagsgottesdienste</t>
  </si>
  <si>
    <t>ORGANIST/IN:</t>
  </si>
  <si>
    <t>CHORLEITER/IN:</t>
  </si>
  <si>
    <t xml:space="preserve">   Besoldungstabelle für Einzeldienste</t>
  </si>
  <si>
    <t>Lohnzuschlag in % Bandbrite</t>
  </si>
  <si>
    <t>Index 2009</t>
  </si>
  <si>
    <t>Bandbreite</t>
  </si>
  <si>
    <t>1.1</t>
  </si>
  <si>
    <t>1.2</t>
  </si>
  <si>
    <r>
      <t xml:space="preserve">Orgelspiel im Gottesdienst inkl. Vorprobe </t>
    </r>
    <r>
      <rPr>
        <sz val="10"/>
        <rFont val="Arial"/>
        <family val="2"/>
      </rPr>
      <t>mit Begleitung von Chor/Instrument/Sologesang</t>
    </r>
  </si>
  <si>
    <r>
      <t xml:space="preserve">Orgelspiel im Gottesdienst inkl. Vorprobe </t>
    </r>
    <r>
      <rPr>
        <sz val="9"/>
        <rFont val="Arial"/>
        <family val="2"/>
      </rPr>
      <t>mit Begleitung von Chor/Instrument/Sologesang</t>
    </r>
  </si>
  <si>
    <r>
      <t xml:space="preserve">Direktion und Orgelspiel im Gottesdienst inkl. Vorprobe </t>
    </r>
    <r>
      <rPr>
        <sz val="10"/>
        <rFont val="Arial"/>
        <family val="2"/>
      </rPr>
      <t xml:space="preserve">mit Chor/Orchester </t>
    </r>
  </si>
  <si>
    <r>
      <t>Direktion im Gottesdienst</t>
    </r>
    <r>
      <rPr>
        <sz val="9"/>
        <rFont val="Arial"/>
        <family val="2"/>
      </rPr>
      <t xml:space="preserve"> inkl. Vorprobe mit Chor/Orchester </t>
    </r>
  </si>
  <si>
    <r>
      <t xml:space="preserve">Direktion und Orgelspiel im Gottesdienst inkl. Vorprobe </t>
    </r>
    <r>
      <rPr>
        <sz val="9"/>
        <rFont val="Arial"/>
        <family val="2"/>
      </rPr>
      <t>mit Chor/Orchester</t>
    </r>
  </si>
  <si>
    <r>
      <t xml:space="preserve">Direktion und Orgelspiel im Gottesdienst inkl. Vorprobe </t>
    </r>
    <r>
      <rPr>
        <sz val="9"/>
        <rFont val="Arial"/>
        <family val="2"/>
      </rPr>
      <t xml:space="preserve">mit Jugendchor </t>
    </r>
  </si>
  <si>
    <r>
      <t xml:space="preserve">Orgelspiel im Gottesdienst </t>
    </r>
    <r>
      <rPr>
        <sz val="9"/>
        <rFont val="Arial"/>
        <family val="2"/>
      </rPr>
      <t>nur mit Begleitung des Gemeindegesangs</t>
    </r>
  </si>
  <si>
    <r>
      <t xml:space="preserve">Orgelspiel im Gottesdienst </t>
    </r>
    <r>
      <rPr>
        <sz val="10"/>
        <rFont val="Arial"/>
        <family val="2"/>
      </rPr>
      <t>nur mit Begleitung des Gemeindegesangs</t>
    </r>
  </si>
  <si>
    <r>
      <t xml:space="preserve">Direktion im Gottesdienst inkl. Vorprobe </t>
    </r>
    <r>
      <rPr>
        <sz val="10"/>
        <rFont val="Arial"/>
        <family val="2"/>
      </rPr>
      <t>mit Chor/Orchester</t>
    </r>
  </si>
  <si>
    <t>Kilometerentschädigung gemäss jeweiliger Spesenregelung</t>
  </si>
  <si>
    <t>Geben Sie den Satz aus der Toleranzbreite an (von 95% bis 105%)</t>
  </si>
  <si>
    <t>Erf.Jahre</t>
  </si>
  <si>
    <t>Prozente der Bandbreite</t>
  </si>
  <si>
    <t>Grundbesoldung bei 100% - Anstellung</t>
  </si>
  <si>
    <t>Grundbesoldung mit Toleranz</t>
  </si>
  <si>
    <t>Grund-besoldung</t>
  </si>
  <si>
    <t>oben gewählte Werte</t>
  </si>
  <si>
    <t>Total Anstellungsprozente ohne Ferien-/Feiertagsentschädigung</t>
  </si>
  <si>
    <t>KG/Pfarrei:</t>
  </si>
  <si>
    <t>Peter Muster</t>
  </si>
  <si>
    <t xml:space="preserve">%-Ansatz </t>
  </si>
  <si>
    <r>
      <t xml:space="preserve">Kleine Begleit-Probe </t>
    </r>
    <r>
      <rPr>
        <sz val="9"/>
        <rFont val="Arial"/>
        <family val="2"/>
      </rPr>
      <t>mit Chor/Instrument/Sologesang/Kantor/ Katechese-Klasse (mindestens 40 / höchstens 80 Minuten)</t>
    </r>
  </si>
  <si>
    <r>
      <t xml:space="preserve">Grosse Begleit-Probe </t>
    </r>
    <r>
      <rPr>
        <sz val="9"/>
        <rFont val="Arial"/>
        <family val="2"/>
      </rPr>
      <t>mit Chor/Orchester
(80 Minuten und mehr)</t>
    </r>
  </si>
  <si>
    <r>
      <t xml:space="preserve">Direktion im Gottesdienst </t>
    </r>
    <r>
      <rPr>
        <sz val="9"/>
        <rFont val="Arial"/>
        <family val="2"/>
      </rPr>
      <t>mit Jugendchor inkl. Vorprobe</t>
    </r>
  </si>
  <si>
    <r>
      <t xml:space="preserve">Grosse Dirigierprobe </t>
    </r>
    <r>
      <rPr>
        <sz val="9"/>
        <rFont val="Arial"/>
        <family val="2"/>
      </rPr>
      <t>mit Chor/Orchester 
(80 Minuten und mehr)</t>
    </r>
  </si>
  <si>
    <t>Bruttolohn pro Monat (inkl. 13. Monatslohn)</t>
  </si>
  <si>
    <t>Pfarreileitung:                   Kirchgemeinde:</t>
  </si>
  <si>
    <t>Der/die Arbeitnehmer/in:</t>
  </si>
  <si>
    <t xml:space="preserve">        Dienstart</t>
  </si>
  <si>
    <t>Lohn für eine 100% - Anstellung</t>
  </si>
  <si>
    <t>Zuschlag nach Erfahrungsjahren</t>
  </si>
  <si>
    <t>(= Variable)</t>
  </si>
  <si>
    <t>Vorgegebene Daten:</t>
  </si>
  <si>
    <t>Fertiggestellt am 15.9.2010 von Hubert Fuchs</t>
  </si>
  <si>
    <t>Luzern / St. Paul</t>
  </si>
  <si>
    <t>(andere Orgeldienste)</t>
  </si>
  <si>
    <t>Gottesdienst mit Tauffamilien</t>
  </si>
  <si>
    <t>Gottesdienste mit Firmlingen</t>
  </si>
  <si>
    <t>Liste der Orgeldienste</t>
  </si>
  <si>
    <r>
      <t xml:space="preserve">1.1 Orgelspiel im Gottesdienst </t>
    </r>
    <r>
      <rPr>
        <sz val="9"/>
        <rFont val="Arial"/>
        <family val="2"/>
      </rPr>
      <t>ohne Chor, Instrument oder Sänger</t>
    </r>
  </si>
  <si>
    <r>
      <t xml:space="preserve">1.2 Orgelspiel im Gottesdienst </t>
    </r>
    <r>
      <rPr>
        <sz val="9"/>
        <rFont val="Arial"/>
        <family val="2"/>
      </rPr>
      <t>mit Chor, Instrument oder Sänger  mit Vorprobe</t>
    </r>
  </si>
  <si>
    <r>
      <t xml:space="preserve">1.4 Grosse Begleit-Probe </t>
    </r>
    <r>
      <rPr>
        <sz val="9"/>
        <rFont val="Arial"/>
        <family val="2"/>
      </rPr>
      <t>mit Chor/ Orchester von 80 Minuten und mehr</t>
    </r>
  </si>
  <si>
    <r>
      <t>Wochenend-Gottesdienste</t>
    </r>
    <r>
      <rPr>
        <b/>
        <sz val="9"/>
        <rFont val="Arial"/>
        <family val="2"/>
      </rPr>
      <t xml:space="preserve"> </t>
    </r>
    <r>
      <rPr>
        <sz val="8"/>
        <rFont val="Arial"/>
        <family val="2"/>
      </rPr>
      <t>(ohne Ostern, Pfingsten)</t>
    </r>
  </si>
  <si>
    <r>
      <t xml:space="preserve">Kleine Begleit-Probe </t>
    </r>
    <r>
      <rPr>
        <sz val="10"/>
        <rFont val="Arial"/>
        <family val="2"/>
      </rPr>
      <t>mit Chor/Instrument/ Sologesang, oder Katechese-Klasse von mindestens 40 / höchstens 80 Minuten</t>
    </r>
  </si>
  <si>
    <r>
      <t xml:space="preserve">Kleine Dirigierprobe </t>
    </r>
    <r>
      <rPr>
        <sz val="10"/>
        <rFont val="Arial"/>
        <family val="2"/>
      </rPr>
      <t>mit Chor/Jugendchor/ Orchester, Kantorengruppe von mindestens 40 / höchstens 80 Minuten</t>
    </r>
  </si>
  <si>
    <r>
      <t xml:space="preserve">Grosse Begleit-Probe </t>
    </r>
    <r>
      <rPr>
        <sz val="10"/>
        <rFont val="Arial"/>
        <family val="2"/>
      </rPr>
      <t>mit Chor/ Orchester von 80 Minuten und mehr</t>
    </r>
  </si>
  <si>
    <r>
      <t xml:space="preserve">Grosse Dirigier-Probe </t>
    </r>
    <r>
      <rPr>
        <sz val="10"/>
        <rFont val="Arial"/>
        <family val="2"/>
      </rPr>
      <t>mit Chor/Orchester von 80 Minuten und mehr</t>
    </r>
  </si>
  <si>
    <r>
      <t xml:space="preserve">1.3 Kleine Begleit-Probe </t>
    </r>
    <r>
      <rPr>
        <sz val="9"/>
        <rFont val="Arial"/>
        <family val="2"/>
      </rPr>
      <t>mit Chor, Instrument, Sänger oder Katechese-Klasse von mindestens 40 / höchstens 80 Minuten</t>
    </r>
  </si>
  <si>
    <t>Name/Vorname:</t>
  </si>
  <si>
    <t>Adresse:</t>
  </si>
  <si>
    <t>Weisser Sonntag</t>
  </si>
  <si>
    <r>
      <t xml:space="preserve">Kleine Dirigierprobe </t>
    </r>
    <r>
      <rPr>
        <sz val="9"/>
        <rFont val="Arial"/>
        <family val="2"/>
      </rPr>
      <t>mit Chor/Jugendchor/Katechese-Klasse/Orchester (mindestens 40 / höchstens 80 Minuten)</t>
    </r>
  </si>
  <si>
    <t>Grundbesoldung 2009</t>
  </si>
  <si>
    <t>Maximale Bandbreite 2009</t>
  </si>
  <si>
    <t>Die Beträge sind inklusive 13. Monatslohn. Der obere fettgedruckte Betrag beinhaltet zusätzlich die Ferien- und Feiertagsentschädigung.</t>
  </si>
  <si>
    <t>2015</t>
  </si>
  <si>
    <t>Teuerungsfaktor im gewählten Jahr</t>
  </si>
  <si>
    <t>Zuschlag für Zug von 10%</t>
  </si>
  <si>
    <t>Zugerstrasse. 2, 6340 Baar</t>
  </si>
  <si>
    <t>Baar</t>
  </si>
  <si>
    <t>Diplomstufen (Beträge für Luzern)</t>
  </si>
  <si>
    <t xml:space="preserve">Zuschlag von 10% auf Luzerner Werte </t>
  </si>
  <si>
    <t>Lohnklassen (Luzerner Werte)</t>
  </si>
  <si>
    <t>für katholische Kirchenmusiker des Kantons Zug</t>
  </si>
  <si>
    <t>Lohnklassen (Zuger Werte)</t>
  </si>
  <si>
    <t>1.5</t>
  </si>
  <si>
    <t>2.5</t>
  </si>
  <si>
    <t>Leitungszulage für Hauptorganist (Prozente der 100%-Stelle)</t>
  </si>
  <si>
    <t>Leitungszulage für Chorleiter (20%  des Chorleiterpensums)</t>
  </si>
  <si>
    <t xml:space="preserve"> Toleranzbreite  (von 95% bis 105%)</t>
  </si>
  <si>
    <t xml:space="preserve"> Erfahrungsjahre (0 - 40)</t>
  </si>
  <si>
    <t xml:space="preserve"> Wochen Ferien (4,5,6)</t>
  </si>
  <si>
    <t xml:space="preserve"> Teuerungsindex   </t>
  </si>
  <si>
    <t xml:space="preserve"> Feiertagsentschädigung</t>
  </si>
  <si>
    <r>
      <t>Dienste</t>
    </r>
    <r>
      <rPr>
        <sz val="10"/>
        <rFont val="Arial"/>
        <family val="2"/>
      </rPr>
      <t xml:space="preserve">    (Prozentangabe ohne Ferien/Feiertage)</t>
    </r>
  </si>
  <si>
    <t xml:space="preserve">Jahresbruttolohn  Minimum in SFr.  </t>
  </si>
  <si>
    <t xml:space="preserve">Jahresbruttolohn Maximum in SFr.  </t>
  </si>
  <si>
    <t>2024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</si>
</sst>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164" formatCode="_ &quot;SFr.&quot;\ * #,##0_ ;_ &quot;SFr.&quot;\ * \-#,##0_ ;_ &quot;SFr.&quot;\ * &quot;-&quot;_ ;_ @_ "/>
    <numFmt numFmtId="165" formatCode="_ &quot;SFr.&quot;\ * #,##0.00_ ;_ &quot;SFr.&quot;\ * \-#,##0.00_ ;_ &quot;SFr.&quot;\ * &quot;-&quot;??_ ;_ @_ "/>
    <numFmt numFmtId="166" formatCode="0.0"/>
    <numFmt numFmtId="167" formatCode="#,##0_ ;\-#,##0\ "/>
    <numFmt numFmtId="168" formatCode="0.0%"/>
    <numFmt numFmtId="169" formatCode="0.000%"/>
    <numFmt numFmtId="170" formatCode="&quot;SFr.&quot;\ #,##0"/>
  </numFmts>
  <fonts count="19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b/>
      <sz val="12"/>
      <name val="Arial"/>
      <family val="2"/>
    </font>
    <font>
      <b/>
      <sz val="9"/>
      <name val="Arial"/>
      <family val="2"/>
    </font>
    <font>
      <sz val="8"/>
      <name val="Arial"/>
      <family val="2"/>
    </font>
    <font>
      <sz val="12"/>
      <name val="Arial"/>
      <family val="2"/>
    </font>
    <font>
      <b/>
      <sz val="8"/>
      <name val="Arial"/>
      <family val="2"/>
    </font>
    <font>
      <sz val="10"/>
      <name val="Times New Roman"/>
      <family val="1"/>
    </font>
    <font>
      <b/>
      <sz val="16"/>
      <name val="Arial"/>
      <family val="2"/>
    </font>
    <font>
      <b/>
      <sz val="20"/>
      <name val="Arial"/>
      <family val="2"/>
    </font>
    <font>
      <sz val="9"/>
      <name val="Arial"/>
      <family val="2"/>
    </font>
    <font>
      <i/>
      <sz val="10"/>
      <name val="Arial"/>
      <family val="2"/>
    </font>
    <font>
      <b/>
      <sz val="11"/>
      <name val="Arial"/>
      <family val="2"/>
    </font>
    <font>
      <sz val="11"/>
      <name val="Arial"/>
      <family val="2"/>
    </font>
    <font>
      <b/>
      <sz val="13"/>
      <name val="Arial"/>
      <family val="2"/>
    </font>
    <font>
      <b/>
      <sz val="14"/>
      <name val="Arial"/>
      <family val="2"/>
    </font>
    <font>
      <sz val="5"/>
      <name val="Arial"/>
      <family val="2"/>
    </font>
    <font>
      <sz val="10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FFF00"/>
        <bgColor indexed="64"/>
      </patternFill>
    </fill>
  </fills>
  <borders count="139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tted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hair">
        <color indexed="64"/>
      </top>
      <bottom style="thin">
        <color indexed="64"/>
      </bottom>
      <diagonal/>
    </border>
    <border>
      <left style="double">
        <color indexed="64"/>
      </left>
      <right style="double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64"/>
      </left>
      <right style="double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/>
      <diagonal/>
    </border>
    <border>
      <left style="double">
        <color indexed="64"/>
      </left>
      <right/>
      <top/>
      <bottom/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/>
      <top/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/>
      <right style="hair">
        <color indexed="64"/>
      </right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double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hair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2" fontId="0" fillId="0" borderId="0"/>
    <xf numFmtId="0" fontId="8" fillId="0" borderId="0"/>
    <xf numFmtId="0" fontId="18" fillId="0" borderId="0"/>
  </cellStyleXfs>
  <cellXfs count="453">
    <xf numFmtId="2" fontId="0" fillId="0" borderId="0" xfId="0"/>
    <xf numFmtId="2" fontId="0" fillId="0" borderId="0" xfId="0" applyAlignment="1">
      <alignment vertical="center"/>
    </xf>
    <xf numFmtId="2" fontId="0" fillId="0" borderId="0" xfId="0" applyAlignment="1">
      <alignment vertical="top"/>
    </xf>
    <xf numFmtId="49" fontId="0" fillId="0" borderId="0" xfId="0" applyNumberFormat="1" applyAlignment="1">
      <alignment vertical="top"/>
    </xf>
    <xf numFmtId="2" fontId="0" fillId="0" borderId="1" xfId="0" applyBorder="1" applyAlignment="1"/>
    <xf numFmtId="2" fontId="2" fillId="0" borderId="0" xfId="0" applyFont="1" applyBorder="1" applyAlignment="1">
      <alignment vertical="center"/>
    </xf>
    <xf numFmtId="169" fontId="2" fillId="0" borderId="0" xfId="0" applyNumberFormat="1" applyFont="1" applyBorder="1" applyAlignment="1">
      <alignment horizontal="center" vertical="center"/>
    </xf>
    <xf numFmtId="2" fontId="3" fillId="0" borderId="0" xfId="0" applyFont="1" applyBorder="1" applyAlignment="1">
      <alignment vertical="top" wrapText="1"/>
    </xf>
    <xf numFmtId="2" fontId="2" fillId="0" borderId="0" xfId="0" applyFont="1" applyBorder="1"/>
    <xf numFmtId="2" fontId="12" fillId="0" borderId="0" xfId="0" applyFont="1" applyFill="1" applyBorder="1" applyAlignment="1">
      <alignment horizontal="left" vertical="center"/>
    </xf>
    <xf numFmtId="166" fontId="1" fillId="0" borderId="0" xfId="0" applyNumberFormat="1" applyFont="1" applyFill="1" applyBorder="1" applyAlignment="1">
      <alignment horizontal="center" vertical="center"/>
    </xf>
    <xf numFmtId="2" fontId="2" fillId="0" borderId="0" xfId="0" applyFont="1" applyFill="1" applyBorder="1" applyAlignment="1">
      <alignment vertical="center"/>
    </xf>
    <xf numFmtId="49" fontId="3" fillId="3" borderId="4" xfId="0" applyNumberFormat="1" applyFont="1" applyFill="1" applyBorder="1" applyAlignment="1">
      <alignment vertical="top"/>
    </xf>
    <xf numFmtId="2" fontId="6" fillId="3" borderId="2" xfId="0" applyFont="1" applyFill="1" applyBorder="1" applyAlignment="1"/>
    <xf numFmtId="49" fontId="3" fillId="3" borderId="2" xfId="0" applyNumberFormat="1" applyFont="1" applyFill="1" applyBorder="1" applyAlignment="1">
      <alignment vertical="top"/>
    </xf>
    <xf numFmtId="49" fontId="1" fillId="3" borderId="5" xfId="0" applyNumberFormat="1" applyFont="1" applyFill="1" applyBorder="1" applyAlignment="1" applyProtection="1">
      <alignment horizontal="center" vertical="center"/>
      <protection locked="0"/>
    </xf>
    <xf numFmtId="166" fontId="1" fillId="3" borderId="5" xfId="0" applyNumberFormat="1" applyFont="1" applyFill="1" applyBorder="1" applyAlignment="1" applyProtection="1">
      <alignment horizontal="center" vertical="center"/>
      <protection locked="0"/>
    </xf>
    <xf numFmtId="1" fontId="10" fillId="3" borderId="0" xfId="0" applyNumberFormat="1" applyFont="1" applyFill="1" applyBorder="1" applyAlignment="1" applyProtection="1">
      <alignment horizontal="center" vertical="center"/>
      <protection locked="0"/>
    </xf>
    <xf numFmtId="49" fontId="0" fillId="0" borderId="6" xfId="0" applyNumberFormat="1" applyBorder="1" applyAlignment="1">
      <alignment vertical="top"/>
    </xf>
    <xf numFmtId="2" fontId="0" fillId="0" borderId="7" xfId="0" applyBorder="1" applyAlignment="1"/>
    <xf numFmtId="2" fontId="0" fillId="0" borderId="8" xfId="0" applyBorder="1" applyAlignment="1"/>
    <xf numFmtId="2" fontId="6" fillId="3" borderId="9" xfId="0" applyFont="1" applyFill="1" applyBorder="1" applyAlignment="1">
      <alignment vertical="center"/>
    </xf>
    <xf numFmtId="49" fontId="4" fillId="3" borderId="13" xfId="0" applyNumberFormat="1" applyFont="1" applyFill="1" applyBorder="1" applyAlignment="1" applyProtection="1">
      <alignment horizontal="center" vertical="center"/>
      <protection locked="0"/>
    </xf>
    <xf numFmtId="49" fontId="4" fillId="3" borderId="14" xfId="0" applyNumberFormat="1" applyFont="1" applyFill="1" applyBorder="1" applyAlignment="1" applyProtection="1">
      <alignment horizontal="center" vertical="center"/>
      <protection locked="0"/>
    </xf>
    <xf numFmtId="49" fontId="0" fillId="0" borderId="15" xfId="0" applyNumberFormat="1" applyBorder="1" applyAlignment="1" applyProtection="1">
      <alignment vertical="top"/>
    </xf>
    <xf numFmtId="49" fontId="0" fillId="0" borderId="16" xfId="0" applyNumberFormat="1" applyBorder="1" applyAlignment="1" applyProtection="1">
      <alignment vertical="top"/>
    </xf>
    <xf numFmtId="2" fontId="0" fillId="0" borderId="17" xfId="0" applyBorder="1" applyAlignment="1" applyProtection="1"/>
    <xf numFmtId="2" fontId="0" fillId="0" borderId="0" xfId="0" applyProtection="1"/>
    <xf numFmtId="49" fontId="0" fillId="0" borderId="0" xfId="0" applyNumberFormat="1" applyAlignment="1" applyProtection="1">
      <alignment vertical="top"/>
    </xf>
    <xf numFmtId="0" fontId="11" fillId="2" borderId="19" xfId="1" applyFont="1" applyFill="1" applyBorder="1" applyAlignment="1" applyProtection="1">
      <alignment horizontal="center" vertical="center"/>
      <protection locked="0"/>
    </xf>
    <xf numFmtId="0" fontId="11" fillId="2" borderId="21" xfId="1" applyFont="1" applyFill="1" applyBorder="1" applyAlignment="1" applyProtection="1">
      <alignment horizontal="center" vertical="center"/>
      <protection locked="0"/>
    </xf>
    <xf numFmtId="0" fontId="11" fillId="4" borderId="25" xfId="1" applyFont="1" applyFill="1" applyBorder="1" applyAlignment="1" applyProtection="1">
      <alignment horizontal="center" vertical="center"/>
      <protection locked="0"/>
    </xf>
    <xf numFmtId="0" fontId="11" fillId="4" borderId="21" xfId="1" applyFont="1" applyFill="1" applyBorder="1" applyAlignment="1" applyProtection="1">
      <alignment horizontal="center" vertical="center"/>
      <protection locked="0"/>
    </xf>
    <xf numFmtId="0" fontId="11" fillId="4" borderId="23" xfId="1" applyFont="1" applyFill="1" applyBorder="1" applyAlignment="1" applyProtection="1">
      <alignment horizontal="center" vertical="center"/>
      <protection locked="0"/>
    </xf>
    <xf numFmtId="9" fontId="4" fillId="3" borderId="27" xfId="0" applyNumberFormat="1" applyFont="1" applyFill="1" applyBorder="1" applyAlignment="1" applyProtection="1">
      <alignment horizontal="center" vertical="center"/>
      <protection locked="0"/>
    </xf>
    <xf numFmtId="2" fontId="13" fillId="0" borderId="2" xfId="0" applyFont="1" applyBorder="1" applyAlignment="1">
      <alignment horizontal="left" vertical="center" wrapText="1"/>
    </xf>
    <xf numFmtId="2" fontId="0" fillId="0" borderId="0" xfId="0" applyBorder="1"/>
    <xf numFmtId="2" fontId="14" fillId="4" borderId="28" xfId="0" applyFont="1" applyFill="1" applyBorder="1" applyAlignment="1" applyProtection="1">
      <alignment vertical="top" wrapText="1"/>
      <protection locked="0"/>
    </xf>
    <xf numFmtId="2" fontId="14" fillId="4" borderId="29" xfId="0" applyFont="1" applyFill="1" applyBorder="1" applyAlignment="1" applyProtection="1">
      <alignment vertical="top" wrapText="1"/>
      <protection locked="0"/>
    </xf>
    <xf numFmtId="2" fontId="14" fillId="4" borderId="30" xfId="0" applyFont="1" applyFill="1" applyBorder="1" applyAlignment="1" applyProtection="1">
      <alignment vertical="top" wrapText="1"/>
      <protection locked="0"/>
    </xf>
    <xf numFmtId="1" fontId="14" fillId="0" borderId="31" xfId="0" applyNumberFormat="1" applyFont="1" applyBorder="1" applyAlignment="1" applyProtection="1">
      <alignment horizontal="center" vertical="center"/>
      <protection locked="0"/>
    </xf>
    <xf numFmtId="1" fontId="14" fillId="0" borderId="32" xfId="0" applyNumberFormat="1" applyFont="1" applyBorder="1" applyAlignment="1" applyProtection="1">
      <alignment horizontal="center" vertical="center"/>
      <protection locked="0"/>
    </xf>
    <xf numFmtId="1" fontId="14" fillId="0" borderId="20" xfId="0" applyNumberFormat="1" applyFont="1" applyBorder="1" applyAlignment="1" applyProtection="1">
      <alignment horizontal="center" vertical="center"/>
      <protection locked="0"/>
    </xf>
    <xf numFmtId="1" fontId="14" fillId="0" borderId="21" xfId="0" applyNumberFormat="1" applyFont="1" applyBorder="1" applyAlignment="1" applyProtection="1">
      <alignment horizontal="center" vertical="center"/>
      <protection locked="0"/>
    </xf>
    <xf numFmtId="1" fontId="14" fillId="0" borderId="33" xfId="0" applyNumberFormat="1" applyFont="1" applyBorder="1" applyAlignment="1" applyProtection="1">
      <alignment horizontal="center" vertical="center"/>
      <protection locked="0"/>
    </xf>
    <xf numFmtId="1" fontId="14" fillId="0" borderId="34" xfId="0" applyNumberFormat="1" applyFont="1" applyBorder="1" applyAlignment="1" applyProtection="1">
      <alignment horizontal="center" vertical="center"/>
      <protection locked="0"/>
    </xf>
    <xf numFmtId="1" fontId="14" fillId="0" borderId="11" xfId="0" applyNumberFormat="1" applyFont="1" applyBorder="1" applyAlignment="1" applyProtection="1">
      <alignment horizontal="center" vertical="center"/>
      <protection locked="0"/>
    </xf>
    <xf numFmtId="1" fontId="14" fillId="0" borderId="35" xfId="0" applyNumberFormat="1" applyFont="1" applyBorder="1" applyAlignment="1" applyProtection="1">
      <alignment horizontal="center" vertical="center"/>
      <protection locked="0"/>
    </xf>
    <xf numFmtId="1" fontId="14" fillId="0" borderId="36" xfId="0" applyNumberFormat="1" applyFont="1" applyBorder="1" applyAlignment="1" applyProtection="1">
      <alignment horizontal="center" vertical="center"/>
      <protection locked="0"/>
    </xf>
    <xf numFmtId="1" fontId="14" fillId="0" borderId="37" xfId="0" applyNumberFormat="1" applyFont="1" applyBorder="1" applyAlignment="1" applyProtection="1">
      <alignment horizontal="center" vertical="center"/>
      <protection locked="0"/>
    </xf>
    <xf numFmtId="1" fontId="14" fillId="0" borderId="18" xfId="0" applyNumberFormat="1" applyFont="1" applyBorder="1" applyAlignment="1" applyProtection="1">
      <alignment horizontal="center" vertical="center"/>
      <protection locked="0"/>
    </xf>
    <xf numFmtId="1" fontId="14" fillId="0" borderId="19" xfId="0" applyNumberFormat="1" applyFont="1" applyBorder="1" applyAlignment="1" applyProtection="1">
      <alignment horizontal="center" vertical="center"/>
      <protection locked="0"/>
    </xf>
    <xf numFmtId="1" fontId="14" fillId="0" borderId="38" xfId="0" applyNumberFormat="1" applyFont="1" applyBorder="1" applyAlignment="1" applyProtection="1">
      <alignment horizontal="center" vertical="center"/>
      <protection locked="0"/>
    </xf>
    <xf numFmtId="1" fontId="14" fillId="0" borderId="39" xfId="0" applyNumberFormat="1" applyFont="1" applyBorder="1" applyAlignment="1" applyProtection="1">
      <alignment horizontal="center" vertical="center"/>
      <protection locked="0"/>
    </xf>
    <xf numFmtId="0" fontId="13" fillId="3" borderId="40" xfId="1" applyFont="1" applyFill="1" applyBorder="1" applyAlignment="1" applyProtection="1">
      <alignment horizontal="left" vertical="center"/>
      <protection locked="0"/>
    </xf>
    <xf numFmtId="49" fontId="13" fillId="3" borderId="41" xfId="1" applyNumberFormat="1" applyFont="1" applyFill="1" applyBorder="1" applyAlignment="1" applyProtection="1">
      <alignment horizontal="left" vertical="center"/>
      <protection locked="0"/>
    </xf>
    <xf numFmtId="2" fontId="0" fillId="0" borderId="40" xfId="0" applyBorder="1" applyAlignment="1" applyProtection="1">
      <alignment horizontal="left" vertical="center"/>
      <protection locked="0"/>
    </xf>
    <xf numFmtId="2" fontId="14" fillId="0" borderId="42" xfId="0" applyFont="1" applyBorder="1" applyAlignment="1">
      <alignment horizontal="center" vertical="center"/>
    </xf>
    <xf numFmtId="49" fontId="13" fillId="3" borderId="43" xfId="0" applyNumberFormat="1" applyFont="1" applyFill="1" applyBorder="1" applyAlignment="1">
      <alignment vertical="center"/>
    </xf>
    <xf numFmtId="2" fontId="13" fillId="0" borderId="46" xfId="0" applyFont="1" applyBorder="1" applyAlignment="1" applyProtection="1">
      <alignment vertical="center" wrapText="1"/>
    </xf>
    <xf numFmtId="2" fontId="14" fillId="0" borderId="47" xfId="0" applyFont="1" applyBorder="1" applyProtection="1"/>
    <xf numFmtId="2" fontId="13" fillId="0" borderId="28" xfId="0" applyFont="1" applyBorder="1" applyProtection="1"/>
    <xf numFmtId="2" fontId="14" fillId="0" borderId="29" xfId="0" applyFont="1" applyBorder="1" applyAlignment="1" applyProtection="1">
      <alignment vertical="top" wrapText="1"/>
    </xf>
    <xf numFmtId="2" fontId="14" fillId="0" borderId="48" xfId="0" applyFont="1" applyBorder="1" applyAlignment="1" applyProtection="1">
      <alignment vertical="top" wrapText="1"/>
    </xf>
    <xf numFmtId="2" fontId="14" fillId="0" borderId="49" xfId="0" applyFont="1" applyBorder="1" applyAlignment="1" applyProtection="1">
      <alignment vertical="top" wrapText="1"/>
    </xf>
    <xf numFmtId="2" fontId="13" fillId="0" borderId="47" xfId="0" applyFont="1" applyBorder="1" applyAlignment="1" applyProtection="1">
      <alignment vertical="top" wrapText="1"/>
    </xf>
    <xf numFmtId="2" fontId="13" fillId="2" borderId="50" xfId="0" applyFont="1" applyFill="1" applyBorder="1" applyAlignment="1" applyProtection="1">
      <alignment vertical="center"/>
    </xf>
    <xf numFmtId="167" fontId="0" fillId="0" borderId="60" xfId="0" applyNumberFormat="1" applyBorder="1" applyAlignment="1" applyProtection="1">
      <alignment horizontal="center"/>
      <protection hidden="1"/>
    </xf>
    <xf numFmtId="167" fontId="0" fillId="0" borderId="61" xfId="0" applyNumberFormat="1" applyBorder="1" applyAlignment="1" applyProtection="1">
      <alignment horizontal="center"/>
      <protection hidden="1"/>
    </xf>
    <xf numFmtId="2" fontId="7" fillId="0" borderId="62" xfId="0" applyFont="1" applyBorder="1" applyAlignment="1" applyProtection="1">
      <alignment horizontal="center" vertical="center" wrapText="1"/>
      <protection hidden="1"/>
    </xf>
    <xf numFmtId="2" fontId="7" fillId="0" borderId="63" xfId="0" applyFont="1" applyBorder="1" applyAlignment="1" applyProtection="1">
      <alignment horizontal="center" vertical="center" wrapText="1"/>
      <protection hidden="1"/>
    </xf>
    <xf numFmtId="168" fontId="1" fillId="6" borderId="64" xfId="0" applyNumberFormat="1" applyFont="1" applyFill="1" applyBorder="1" applyAlignment="1" applyProtection="1">
      <alignment horizontal="center"/>
      <protection hidden="1"/>
    </xf>
    <xf numFmtId="168" fontId="1" fillId="6" borderId="65" xfId="0" applyNumberFormat="1" applyFont="1" applyFill="1" applyBorder="1" applyAlignment="1" applyProtection="1">
      <alignment horizontal="center"/>
      <protection hidden="1"/>
    </xf>
    <xf numFmtId="2" fontId="1" fillId="6" borderId="26" xfId="0" applyFont="1" applyFill="1" applyBorder="1" applyAlignment="1" applyProtection="1">
      <alignment horizontal="center" vertical="center"/>
      <protection hidden="1"/>
    </xf>
    <xf numFmtId="2" fontId="1" fillId="6" borderId="66" xfId="0" applyFont="1" applyFill="1" applyBorder="1" applyAlignment="1" applyProtection="1">
      <alignment horizontal="center" vertical="center"/>
      <protection hidden="1"/>
    </xf>
    <xf numFmtId="2" fontId="5" fillId="6" borderId="19" xfId="0" applyFont="1" applyFill="1" applyBorder="1" applyAlignment="1" applyProtection="1">
      <alignment horizontal="center" vertical="center"/>
      <protection hidden="1"/>
    </xf>
    <xf numFmtId="2" fontId="5" fillId="6" borderId="67" xfId="0" applyFont="1" applyFill="1" applyBorder="1" applyAlignment="1" applyProtection="1">
      <alignment horizontal="center" vertical="center"/>
      <protection hidden="1"/>
    </xf>
    <xf numFmtId="2" fontId="0" fillId="0" borderId="64" xfId="0" applyBorder="1" applyAlignment="1" applyProtection="1">
      <alignment horizontal="center" vertical="center"/>
      <protection hidden="1"/>
    </xf>
    <xf numFmtId="10" fontId="1" fillId="0" borderId="21" xfId="0" applyNumberFormat="1" applyFont="1" applyBorder="1" applyAlignment="1" applyProtection="1">
      <alignment horizontal="center" vertical="center"/>
      <protection hidden="1"/>
    </xf>
    <xf numFmtId="2" fontId="0" fillId="0" borderId="65" xfId="0" applyBorder="1" applyAlignment="1" applyProtection="1">
      <alignment horizontal="center" vertical="center"/>
      <protection hidden="1"/>
    </xf>
    <xf numFmtId="2" fontId="0" fillId="4" borderId="64" xfId="0" applyFill="1" applyBorder="1" applyAlignment="1" applyProtection="1">
      <alignment horizontal="center" vertical="center"/>
      <protection hidden="1"/>
    </xf>
    <xf numFmtId="2" fontId="0" fillId="4" borderId="65" xfId="0" applyFill="1" applyBorder="1" applyAlignment="1" applyProtection="1">
      <alignment horizontal="center" vertical="center"/>
      <protection hidden="1"/>
    </xf>
    <xf numFmtId="2" fontId="1" fillId="4" borderId="26" xfId="0" applyFont="1" applyFill="1" applyBorder="1" applyAlignment="1" applyProtection="1">
      <alignment horizontal="center" vertical="center"/>
      <protection hidden="1"/>
    </xf>
    <xf numFmtId="2" fontId="1" fillId="4" borderId="66" xfId="0" applyFont="1" applyFill="1" applyBorder="1" applyAlignment="1" applyProtection="1">
      <alignment horizontal="center" vertical="center"/>
      <protection hidden="1"/>
    </xf>
    <xf numFmtId="2" fontId="5" fillId="4" borderId="19" xfId="0" applyFont="1" applyFill="1" applyBorder="1" applyAlignment="1" applyProtection="1">
      <alignment horizontal="center" vertical="center"/>
      <protection hidden="1"/>
    </xf>
    <xf numFmtId="2" fontId="5" fillId="4" borderId="67" xfId="0" applyFont="1" applyFill="1" applyBorder="1" applyAlignment="1" applyProtection="1">
      <alignment horizontal="center" vertical="center"/>
      <protection hidden="1"/>
    </xf>
    <xf numFmtId="2" fontId="0" fillId="0" borderId="0" xfId="0" applyProtection="1">
      <protection hidden="1"/>
    </xf>
    <xf numFmtId="10" fontId="0" fillId="0" borderId="5" xfId="0" applyNumberFormat="1" applyBorder="1" applyAlignment="1" applyProtection="1">
      <alignment horizontal="center" vertical="center"/>
      <protection hidden="1"/>
    </xf>
    <xf numFmtId="10" fontId="0" fillId="0" borderId="15" xfId="0" applyNumberFormat="1" applyBorder="1" applyAlignment="1" applyProtection="1">
      <alignment horizontal="center" vertical="center" wrapText="1"/>
      <protection hidden="1"/>
    </xf>
    <xf numFmtId="2" fontId="11" fillId="0" borderId="0" xfId="0" applyFont="1" applyBorder="1" applyAlignment="1" applyProtection="1">
      <alignment vertical="center"/>
    </xf>
    <xf numFmtId="2" fontId="13" fillId="0" borderId="70" xfId="0" applyFont="1" applyBorder="1" applyAlignment="1" applyProtection="1">
      <alignment horizontal="left" vertical="center" wrapText="1"/>
    </xf>
    <xf numFmtId="2" fontId="13" fillId="0" borderId="2" xfId="0" applyFont="1" applyBorder="1" applyAlignment="1" applyProtection="1">
      <alignment horizontal="left" vertical="center" wrapText="1"/>
      <protection hidden="1"/>
    </xf>
    <xf numFmtId="2" fontId="3" fillId="0" borderId="0" xfId="0" applyFont="1" applyBorder="1" applyAlignment="1" applyProtection="1">
      <alignment vertical="top" wrapText="1"/>
      <protection hidden="1"/>
    </xf>
    <xf numFmtId="41" fontId="1" fillId="0" borderId="50" xfId="0" applyNumberFormat="1" applyFont="1" applyFill="1" applyBorder="1" applyAlignment="1" applyProtection="1">
      <alignment horizontal="center" vertical="center" wrapText="1"/>
      <protection hidden="1"/>
    </xf>
    <xf numFmtId="41" fontId="1" fillId="0" borderId="50" xfId="0" applyNumberFormat="1" applyFont="1" applyBorder="1" applyAlignment="1" applyProtection="1">
      <alignment horizontal="center" vertical="center"/>
      <protection hidden="1"/>
    </xf>
    <xf numFmtId="41" fontId="1" fillId="6" borderId="50" xfId="0" applyNumberFormat="1" applyFont="1" applyFill="1" applyBorder="1" applyAlignment="1" applyProtection="1">
      <alignment horizontal="right" vertical="center"/>
      <protection hidden="1"/>
    </xf>
    <xf numFmtId="41" fontId="1" fillId="6" borderId="50" xfId="0" applyNumberFormat="1" applyFont="1" applyFill="1" applyBorder="1" applyAlignment="1" applyProtection="1">
      <alignment horizontal="center" vertical="center"/>
      <protection hidden="1"/>
    </xf>
    <xf numFmtId="10" fontId="11" fillId="0" borderId="50" xfId="0" applyNumberFormat="1" applyFont="1" applyBorder="1" applyAlignment="1" applyProtection="1">
      <alignment horizontal="right" vertical="center"/>
      <protection hidden="1"/>
    </xf>
    <xf numFmtId="2" fontId="0" fillId="0" borderId="0" xfId="0" applyAlignment="1" applyProtection="1">
      <protection hidden="1"/>
    </xf>
    <xf numFmtId="2" fontId="2" fillId="0" borderId="21" xfId="0" applyFont="1" applyBorder="1" applyAlignment="1" applyProtection="1">
      <alignment vertical="center" wrapText="1"/>
      <protection hidden="1"/>
    </xf>
    <xf numFmtId="10" fontId="2" fillId="0" borderId="21" xfId="0" applyNumberFormat="1" applyFont="1" applyBorder="1" applyAlignment="1" applyProtection="1">
      <alignment horizontal="center" vertical="center" wrapText="1"/>
      <protection hidden="1"/>
    </xf>
    <xf numFmtId="2" fontId="2" fillId="0" borderId="21" xfId="0" applyFont="1" applyBorder="1" applyAlignment="1" applyProtection="1">
      <alignment horizontal="center" vertical="center"/>
      <protection hidden="1"/>
    </xf>
    <xf numFmtId="10" fontId="4" fillId="0" borderId="21" xfId="0" applyNumberFormat="1" applyFont="1" applyBorder="1" applyAlignment="1" applyProtection="1">
      <alignment horizontal="center" vertical="center"/>
      <protection hidden="1"/>
    </xf>
    <xf numFmtId="2" fontId="4" fillId="0" borderId="1" xfId="0" applyFont="1" applyBorder="1" applyAlignment="1" applyProtection="1">
      <alignment vertical="center"/>
      <protection hidden="1"/>
    </xf>
    <xf numFmtId="2" fontId="4" fillId="0" borderId="0" xfId="0" applyFont="1" applyBorder="1" applyAlignment="1" applyProtection="1">
      <alignment vertical="center"/>
      <protection hidden="1"/>
    </xf>
    <xf numFmtId="10" fontId="4" fillId="0" borderId="0" xfId="0" applyNumberFormat="1" applyFont="1" applyBorder="1" applyAlignment="1" applyProtection="1">
      <alignment horizontal="right" vertical="center"/>
      <protection hidden="1"/>
    </xf>
    <xf numFmtId="2" fontId="2" fillId="0" borderId="0" xfId="0" applyFont="1" applyBorder="1" applyAlignment="1" applyProtection="1">
      <alignment horizontal="center" vertical="center"/>
      <protection hidden="1"/>
    </xf>
    <xf numFmtId="1" fontId="5" fillId="0" borderId="80" xfId="0" applyNumberFormat="1" applyFont="1" applyBorder="1" applyAlignment="1" applyProtection="1">
      <alignment vertical="top"/>
      <protection hidden="1"/>
    </xf>
    <xf numFmtId="166" fontId="5" fillId="0" borderId="0" xfId="0" applyNumberFormat="1" applyFont="1" applyBorder="1" applyProtection="1">
      <protection hidden="1"/>
    </xf>
    <xf numFmtId="1" fontId="5" fillId="0" borderId="19" xfId="0" applyNumberFormat="1" applyFont="1" applyBorder="1" applyAlignment="1" applyProtection="1">
      <alignment vertical="top"/>
      <protection hidden="1"/>
    </xf>
    <xf numFmtId="166" fontId="5" fillId="0" borderId="79" xfId="0" applyNumberFormat="1" applyFont="1" applyBorder="1" applyProtection="1">
      <protection hidden="1"/>
    </xf>
    <xf numFmtId="1" fontId="2" fillId="0" borderId="80" xfId="0" applyNumberFormat="1" applyFont="1" applyBorder="1" applyAlignment="1" applyProtection="1">
      <alignment vertical="top"/>
      <protection hidden="1"/>
    </xf>
    <xf numFmtId="2" fontId="2" fillId="0" borderId="80" xfId="0" applyNumberFormat="1" applyFont="1" applyBorder="1" applyProtection="1">
      <protection hidden="1"/>
    </xf>
    <xf numFmtId="1" fontId="2" fillId="0" borderId="19" xfId="0" applyNumberFormat="1" applyFont="1" applyBorder="1" applyAlignment="1" applyProtection="1">
      <alignment vertical="top"/>
      <protection hidden="1"/>
    </xf>
    <xf numFmtId="2" fontId="2" fillId="0" borderId="19" xfId="0" applyNumberFormat="1" applyFont="1" applyBorder="1" applyProtection="1">
      <protection hidden="1"/>
    </xf>
    <xf numFmtId="2" fontId="3" fillId="0" borderId="81" xfId="0" applyFont="1" applyBorder="1" applyAlignment="1" applyProtection="1">
      <alignment horizontal="right" vertical="center"/>
      <protection hidden="1"/>
    </xf>
    <xf numFmtId="2" fontId="4" fillId="0" borderId="82" xfId="0" applyFont="1" applyBorder="1" applyAlignment="1" applyProtection="1">
      <alignment vertical="center" wrapText="1"/>
      <protection hidden="1"/>
    </xf>
    <xf numFmtId="2" fontId="1" fillId="5" borderId="83" xfId="0" quotePrefix="1" applyFont="1" applyFill="1" applyBorder="1" applyAlignment="1" applyProtection="1">
      <alignment horizontal="center" vertical="center"/>
      <protection hidden="1"/>
    </xf>
    <xf numFmtId="2" fontId="1" fillId="5" borderId="84" xfId="0" applyFont="1" applyFill="1" applyBorder="1" applyAlignment="1" applyProtection="1">
      <alignment horizontal="center" vertical="center"/>
      <protection hidden="1"/>
    </xf>
    <xf numFmtId="2" fontId="1" fillId="5" borderId="81" xfId="0" quotePrefix="1" applyFont="1" applyFill="1" applyBorder="1" applyAlignment="1" applyProtection="1">
      <alignment horizontal="center" vertical="center"/>
      <protection hidden="1"/>
    </xf>
    <xf numFmtId="2" fontId="1" fillId="0" borderId="6" xfId="0" applyFont="1" applyBorder="1" applyAlignment="1" applyProtection="1">
      <alignment horizontal="right"/>
      <protection hidden="1"/>
    </xf>
    <xf numFmtId="2" fontId="11" fillId="0" borderId="8" xfId="0" applyFont="1" applyBorder="1" applyAlignment="1" applyProtection="1">
      <alignment wrapText="1"/>
      <protection hidden="1"/>
    </xf>
    <xf numFmtId="2" fontId="1" fillId="0" borderId="85" xfId="0" applyFont="1" applyBorder="1" applyAlignment="1" applyProtection="1">
      <alignment horizontal="right"/>
      <protection hidden="1"/>
    </xf>
    <xf numFmtId="2" fontId="11" fillId="0" borderId="1" xfId="0" applyFont="1" applyBorder="1" applyAlignment="1" applyProtection="1">
      <alignment wrapText="1"/>
      <protection hidden="1"/>
    </xf>
    <xf numFmtId="49" fontId="0" fillId="6" borderId="74" xfId="0" applyNumberFormat="1" applyFill="1" applyBorder="1" applyAlignment="1" applyProtection="1">
      <alignment vertical="top"/>
      <protection hidden="1"/>
    </xf>
    <xf numFmtId="2" fontId="3" fillId="6" borderId="86" xfId="0" applyFont="1" applyFill="1" applyBorder="1" applyAlignment="1" applyProtection="1">
      <alignment wrapText="1"/>
      <protection hidden="1"/>
    </xf>
    <xf numFmtId="2" fontId="11" fillId="6" borderId="21" xfId="0" applyFont="1" applyFill="1" applyBorder="1" applyAlignment="1" applyProtection="1">
      <alignment wrapText="1"/>
      <protection hidden="1"/>
    </xf>
    <xf numFmtId="49" fontId="0" fillId="6" borderId="74" xfId="0" applyNumberFormat="1" applyFill="1" applyBorder="1" applyAlignment="1" applyProtection="1">
      <alignment horizontal="center" vertical="top"/>
      <protection hidden="1"/>
    </xf>
    <xf numFmtId="2" fontId="0" fillId="6" borderId="26" xfId="0" applyFill="1" applyBorder="1" applyProtection="1">
      <protection hidden="1"/>
    </xf>
    <xf numFmtId="10" fontId="1" fillId="6" borderId="19" xfId="0" applyNumberFormat="1" applyFont="1" applyFill="1" applyBorder="1" applyAlignment="1" applyProtection="1">
      <alignment horizontal="center" vertical="center"/>
      <protection hidden="1"/>
    </xf>
    <xf numFmtId="49" fontId="0" fillId="0" borderId="74" xfId="0" applyNumberFormat="1" applyBorder="1" applyAlignment="1" applyProtection="1">
      <alignment horizontal="center" vertical="top"/>
      <protection hidden="1"/>
    </xf>
    <xf numFmtId="2" fontId="1" fillId="0" borderId="86" xfId="0" applyFont="1" applyBorder="1" applyAlignment="1" applyProtection="1">
      <alignment vertical="top" wrapText="1"/>
      <protection hidden="1"/>
    </xf>
    <xf numFmtId="49" fontId="0" fillId="4" borderId="74" xfId="0" applyNumberFormat="1" applyFill="1" applyBorder="1" applyAlignment="1" applyProtection="1">
      <alignment horizontal="center" vertical="top"/>
      <protection hidden="1"/>
    </xf>
    <xf numFmtId="2" fontId="3" fillId="4" borderId="86" xfId="0" applyFont="1" applyFill="1" applyBorder="1" applyAlignment="1" applyProtection="1">
      <alignment wrapText="1"/>
      <protection hidden="1"/>
    </xf>
    <xf numFmtId="10" fontId="1" fillId="4" borderId="21" xfId="0" applyNumberFormat="1" applyFont="1" applyFill="1" applyBorder="1" applyAlignment="1" applyProtection="1">
      <alignment horizontal="center" vertical="center"/>
      <protection hidden="1"/>
    </xf>
    <xf numFmtId="2" fontId="0" fillId="4" borderId="26" xfId="0" applyFill="1" applyBorder="1" applyProtection="1">
      <protection hidden="1"/>
    </xf>
    <xf numFmtId="10" fontId="1" fillId="4" borderId="19" xfId="0" applyNumberFormat="1" applyFont="1" applyFill="1" applyBorder="1" applyAlignment="1" applyProtection="1">
      <alignment horizontal="center" vertical="center"/>
      <protection hidden="1"/>
    </xf>
    <xf numFmtId="2" fontId="2" fillId="0" borderId="15" xfId="0" applyFont="1" applyBorder="1" applyAlignment="1" applyProtection="1">
      <alignment vertical="center" wrapText="1"/>
      <protection hidden="1"/>
    </xf>
    <xf numFmtId="49" fontId="0" fillId="0" borderId="0" xfId="0" applyNumberFormat="1" applyBorder="1" applyAlignment="1" applyProtection="1">
      <alignment vertical="top"/>
      <protection hidden="1"/>
    </xf>
    <xf numFmtId="2" fontId="0" fillId="0" borderId="0" xfId="0" applyBorder="1" applyAlignment="1" applyProtection="1">
      <protection hidden="1"/>
    </xf>
    <xf numFmtId="2" fontId="0" fillId="0" borderId="0" xfId="0" applyBorder="1" applyProtection="1">
      <protection hidden="1"/>
    </xf>
    <xf numFmtId="2" fontId="3" fillId="2" borderId="21" xfId="0" applyFont="1" applyFill="1" applyBorder="1" applyProtection="1">
      <protection hidden="1"/>
    </xf>
    <xf numFmtId="2" fontId="1" fillId="0" borderId="0" xfId="0" applyFont="1" applyBorder="1" applyAlignment="1" applyProtection="1">
      <alignment vertical="top" wrapText="1"/>
      <protection hidden="1"/>
    </xf>
    <xf numFmtId="2" fontId="0" fillId="0" borderId="0" xfId="0" applyBorder="1" applyAlignment="1" applyProtection="1">
      <alignment vertical="top" wrapText="1"/>
      <protection hidden="1"/>
    </xf>
    <xf numFmtId="2" fontId="9" fillId="0" borderId="0" xfId="0" applyFont="1" applyBorder="1" applyAlignment="1" applyProtection="1">
      <alignment vertical="top" wrapText="1"/>
      <protection hidden="1"/>
    </xf>
    <xf numFmtId="2" fontId="3" fillId="2" borderId="21" xfId="0" applyFont="1" applyFill="1" applyBorder="1" applyAlignment="1" applyProtection="1">
      <alignment vertical="center"/>
      <protection hidden="1"/>
    </xf>
    <xf numFmtId="1" fontId="3" fillId="2" borderId="21" xfId="0" applyNumberFormat="1" applyFont="1" applyFill="1" applyBorder="1" applyAlignment="1" applyProtection="1">
      <alignment horizontal="center" vertical="center"/>
      <protection hidden="1"/>
    </xf>
    <xf numFmtId="2" fontId="3" fillId="2" borderId="21" xfId="0" applyFont="1" applyFill="1" applyBorder="1" applyAlignment="1" applyProtection="1">
      <alignment horizontal="center" vertical="center"/>
      <protection hidden="1"/>
    </xf>
    <xf numFmtId="49" fontId="0" fillId="0" borderId="80" xfId="0" applyNumberFormat="1" applyBorder="1" applyAlignment="1" applyProtection="1">
      <alignment vertical="top"/>
      <protection hidden="1"/>
    </xf>
    <xf numFmtId="2" fontId="3" fillId="2" borderId="87" xfId="0" applyFont="1" applyFill="1" applyBorder="1" applyProtection="1">
      <protection hidden="1"/>
    </xf>
    <xf numFmtId="2" fontId="3" fillId="2" borderId="88" xfId="0" applyFont="1" applyFill="1" applyBorder="1" applyProtection="1">
      <protection hidden="1"/>
    </xf>
    <xf numFmtId="2" fontId="3" fillId="2" borderId="88" xfId="0" applyFont="1" applyFill="1" applyBorder="1" applyAlignment="1" applyProtection="1">
      <alignment horizontal="center"/>
      <protection hidden="1"/>
    </xf>
    <xf numFmtId="2" fontId="3" fillId="2" borderId="89" xfId="0" applyFont="1" applyFill="1" applyBorder="1" applyAlignment="1" applyProtection="1">
      <alignment horizontal="center"/>
      <protection hidden="1"/>
    </xf>
    <xf numFmtId="166" fontId="6" fillId="2" borderId="90" xfId="0" applyNumberFormat="1" applyFont="1" applyFill="1" applyBorder="1" applyProtection="1">
      <protection hidden="1"/>
    </xf>
    <xf numFmtId="1" fontId="6" fillId="2" borderId="91" xfId="0" applyNumberFormat="1" applyFont="1" applyFill="1" applyBorder="1" applyProtection="1">
      <protection hidden="1"/>
    </xf>
    <xf numFmtId="1" fontId="6" fillId="2" borderId="91" xfId="0" applyNumberFormat="1" applyFont="1" applyFill="1" applyBorder="1" applyAlignment="1" applyProtection="1">
      <protection hidden="1"/>
    </xf>
    <xf numFmtId="1" fontId="6" fillId="2" borderId="92" xfId="0" applyNumberFormat="1" applyFont="1" applyFill="1" applyBorder="1" applyProtection="1">
      <protection hidden="1"/>
    </xf>
    <xf numFmtId="166" fontId="6" fillId="2" borderId="93" xfId="0" applyNumberFormat="1" applyFont="1" applyFill="1" applyBorder="1" applyProtection="1">
      <protection hidden="1"/>
    </xf>
    <xf numFmtId="1" fontId="6" fillId="2" borderId="94" xfId="0" applyNumberFormat="1" applyFont="1" applyFill="1" applyBorder="1" applyProtection="1">
      <protection hidden="1"/>
    </xf>
    <xf numFmtId="1" fontId="6" fillId="2" borderId="94" xfId="0" applyNumberFormat="1" applyFont="1" applyFill="1" applyBorder="1" applyAlignment="1" applyProtection="1">
      <protection hidden="1"/>
    </xf>
    <xf numFmtId="1" fontId="6" fillId="2" borderId="95" xfId="0" applyNumberFormat="1" applyFont="1" applyFill="1" applyBorder="1" applyProtection="1">
      <protection hidden="1"/>
    </xf>
    <xf numFmtId="166" fontId="6" fillId="0" borderId="0" xfId="0" applyNumberFormat="1" applyFont="1" applyBorder="1" applyProtection="1">
      <protection hidden="1"/>
    </xf>
    <xf numFmtId="2" fontId="6" fillId="0" borderId="0" xfId="0" applyFont="1" applyBorder="1" applyProtection="1">
      <protection hidden="1"/>
    </xf>
    <xf numFmtId="1" fontId="6" fillId="0" borderId="0" xfId="0" applyNumberFormat="1" applyFont="1" applyBorder="1" applyProtection="1">
      <protection hidden="1"/>
    </xf>
    <xf numFmtId="1" fontId="6" fillId="0" borderId="0" xfId="0" applyNumberFormat="1" applyFont="1" applyBorder="1" applyAlignment="1" applyProtection="1">
      <protection hidden="1"/>
    </xf>
    <xf numFmtId="1" fontId="6" fillId="0" borderId="1" xfId="0" applyNumberFormat="1" applyFont="1" applyBorder="1" applyProtection="1">
      <protection hidden="1"/>
    </xf>
    <xf numFmtId="166" fontId="6" fillId="2" borderId="96" xfId="0" applyNumberFormat="1" applyFont="1" applyFill="1" applyBorder="1" applyProtection="1">
      <protection hidden="1"/>
    </xf>
    <xf numFmtId="2" fontId="6" fillId="2" borderId="86" xfId="0" applyFont="1" applyFill="1" applyBorder="1" applyProtection="1">
      <protection hidden="1"/>
    </xf>
    <xf numFmtId="1" fontId="6" fillId="2" borderId="96" xfId="0" applyNumberFormat="1" applyFont="1" applyFill="1" applyBorder="1" applyProtection="1">
      <protection hidden="1"/>
    </xf>
    <xf numFmtId="1" fontId="6" fillId="2" borderId="96" xfId="0" applyNumberFormat="1" applyFont="1" applyFill="1" applyBorder="1" applyAlignment="1" applyProtection="1">
      <protection hidden="1"/>
    </xf>
    <xf numFmtId="1" fontId="6" fillId="2" borderId="20" xfId="0" applyNumberFormat="1" applyFont="1" applyFill="1" applyBorder="1" applyProtection="1">
      <protection hidden="1"/>
    </xf>
    <xf numFmtId="1" fontId="0" fillId="0" borderId="85" xfId="0" applyNumberFormat="1" applyBorder="1" applyAlignment="1" applyProtection="1">
      <alignment vertical="top"/>
      <protection hidden="1"/>
    </xf>
    <xf numFmtId="166" fontId="0" fillId="0" borderId="0" xfId="0" applyNumberFormat="1" applyBorder="1" applyProtection="1">
      <protection hidden="1"/>
    </xf>
    <xf numFmtId="2" fontId="0" fillId="0" borderId="85" xfId="0" applyBorder="1" applyProtection="1">
      <protection hidden="1"/>
    </xf>
    <xf numFmtId="1" fontId="5" fillId="0" borderId="0" xfId="0" applyNumberFormat="1" applyFont="1" applyBorder="1" applyProtection="1">
      <protection hidden="1"/>
    </xf>
    <xf numFmtId="1" fontId="5" fillId="0" borderId="0" xfId="0" applyNumberFormat="1" applyFont="1" applyBorder="1" applyAlignment="1" applyProtection="1">
      <protection hidden="1"/>
    </xf>
    <xf numFmtId="1" fontId="5" fillId="0" borderId="1" xfId="0" applyNumberFormat="1" applyFont="1" applyBorder="1" applyProtection="1">
      <protection hidden="1"/>
    </xf>
    <xf numFmtId="1" fontId="0" fillId="0" borderId="97" xfId="0" applyNumberFormat="1" applyBorder="1" applyAlignment="1" applyProtection="1">
      <alignment vertical="top"/>
      <protection hidden="1"/>
    </xf>
    <xf numFmtId="166" fontId="0" fillId="0" borderId="79" xfId="0" applyNumberFormat="1" applyBorder="1" applyProtection="1">
      <protection hidden="1"/>
    </xf>
    <xf numFmtId="2" fontId="0" fillId="0" borderId="97" xfId="0" applyBorder="1" applyProtection="1">
      <protection hidden="1"/>
    </xf>
    <xf numFmtId="1" fontId="5" fillId="0" borderId="79" xfId="0" applyNumberFormat="1" applyFont="1" applyBorder="1" applyProtection="1">
      <protection hidden="1"/>
    </xf>
    <xf numFmtId="1" fontId="5" fillId="0" borderId="79" xfId="0" applyNumberFormat="1" applyFont="1" applyBorder="1" applyAlignment="1" applyProtection="1">
      <protection hidden="1"/>
    </xf>
    <xf numFmtId="1" fontId="5" fillId="0" borderId="18" xfId="0" applyNumberFormat="1" applyFont="1" applyBorder="1" applyProtection="1">
      <protection hidden="1"/>
    </xf>
    <xf numFmtId="49" fontId="0" fillId="0" borderId="0" xfId="0" applyNumberFormat="1" applyAlignment="1" applyProtection="1">
      <alignment vertical="top"/>
      <protection hidden="1"/>
    </xf>
    <xf numFmtId="1" fontId="0" fillId="0" borderId="0" xfId="0" applyNumberFormat="1" applyAlignment="1" applyProtection="1">
      <alignment vertical="top"/>
      <protection hidden="1"/>
    </xf>
    <xf numFmtId="1" fontId="0" fillId="2" borderId="86" xfId="0" applyNumberFormat="1" applyFill="1" applyBorder="1" applyAlignment="1" applyProtection="1">
      <alignment vertical="top"/>
      <protection hidden="1"/>
    </xf>
    <xf numFmtId="2" fontId="1" fillId="2" borderId="20" xfId="0" applyFont="1" applyFill="1" applyBorder="1" applyProtection="1">
      <protection hidden="1"/>
    </xf>
    <xf numFmtId="2" fontId="0" fillId="0" borderId="1" xfId="0" applyNumberFormat="1" applyBorder="1" applyProtection="1">
      <protection hidden="1"/>
    </xf>
    <xf numFmtId="2" fontId="0" fillId="0" borderId="18" xfId="0" applyNumberFormat="1" applyBorder="1" applyProtection="1">
      <protection hidden="1"/>
    </xf>
    <xf numFmtId="1" fontId="13" fillId="2" borderId="98" xfId="0" applyNumberFormat="1" applyFont="1" applyFill="1" applyBorder="1" applyAlignment="1" applyProtection="1">
      <alignment horizontal="center" vertical="center"/>
      <protection hidden="1"/>
    </xf>
    <xf numFmtId="2" fontId="16" fillId="5" borderId="0" xfId="0" applyFont="1" applyFill="1" applyBorder="1" applyAlignment="1" applyProtection="1">
      <alignment vertical="center"/>
    </xf>
    <xf numFmtId="49" fontId="11" fillId="0" borderId="0" xfId="1" applyNumberFormat="1" applyFont="1" applyBorder="1" applyAlignment="1" applyProtection="1">
      <alignment horizontal="left" vertical="center"/>
    </xf>
    <xf numFmtId="0" fontId="13" fillId="3" borderId="0" xfId="1" applyFont="1" applyFill="1" applyBorder="1" applyAlignment="1" applyProtection="1">
      <alignment horizontal="left" vertical="center"/>
      <protection locked="0"/>
    </xf>
    <xf numFmtId="0" fontId="11" fillId="0" borderId="0" xfId="1" applyFont="1" applyBorder="1" applyAlignment="1" applyProtection="1">
      <alignment horizontal="left" vertical="center"/>
    </xf>
    <xf numFmtId="0" fontId="13" fillId="3" borderId="0" xfId="1" applyFont="1" applyFill="1" applyBorder="1" applyAlignment="1" applyProtection="1">
      <alignment vertical="center"/>
      <protection locked="0"/>
    </xf>
    <xf numFmtId="49" fontId="13" fillId="3" borderId="0" xfId="1" applyNumberFormat="1" applyFont="1" applyFill="1" applyBorder="1" applyAlignment="1" applyProtection="1">
      <alignment horizontal="left" vertical="center"/>
      <protection locked="0"/>
    </xf>
    <xf numFmtId="2" fontId="16" fillId="2" borderId="50" xfId="0" applyFont="1" applyFill="1" applyBorder="1" applyAlignment="1" applyProtection="1">
      <alignment horizontal="left" vertical="center"/>
    </xf>
    <xf numFmtId="2" fontId="4" fillId="2" borderId="98" xfId="0" applyFont="1" applyFill="1" applyBorder="1" applyAlignment="1" applyProtection="1">
      <alignment vertical="top" wrapText="1"/>
    </xf>
    <xf numFmtId="2" fontId="4" fillId="2" borderId="99" xfId="0" applyFont="1" applyFill="1" applyBorder="1" applyAlignment="1" applyProtection="1">
      <alignment vertical="top" wrapText="1"/>
    </xf>
    <xf numFmtId="2" fontId="1" fillId="5" borderId="100" xfId="0" quotePrefix="1" applyFont="1" applyFill="1" applyBorder="1" applyAlignment="1" applyProtection="1">
      <alignment horizontal="center" vertical="center"/>
      <protection hidden="1"/>
    </xf>
    <xf numFmtId="2" fontId="1" fillId="5" borderId="101" xfId="0" applyFont="1" applyFill="1" applyBorder="1" applyAlignment="1" applyProtection="1">
      <alignment horizontal="center" vertical="center"/>
      <protection hidden="1"/>
    </xf>
    <xf numFmtId="167" fontId="0" fillId="0" borderId="102" xfId="0" applyNumberFormat="1" applyBorder="1" applyAlignment="1" applyProtection="1">
      <alignment horizontal="center"/>
      <protection hidden="1"/>
    </xf>
    <xf numFmtId="167" fontId="0" fillId="0" borderId="67" xfId="0" applyNumberFormat="1" applyBorder="1" applyAlignment="1" applyProtection="1">
      <alignment horizontal="center"/>
      <protection hidden="1"/>
    </xf>
    <xf numFmtId="9" fontId="1" fillId="3" borderId="5" xfId="0" applyNumberFormat="1" applyFont="1" applyFill="1" applyBorder="1" applyAlignment="1" applyProtection="1">
      <alignment horizontal="center" vertical="center"/>
      <protection locked="0"/>
    </xf>
    <xf numFmtId="9" fontId="3" fillId="2" borderId="88" xfId="0" applyNumberFormat="1" applyFont="1" applyFill="1" applyBorder="1" applyProtection="1">
      <protection hidden="1"/>
    </xf>
    <xf numFmtId="9" fontId="6" fillId="2" borderId="91" xfId="0" applyNumberFormat="1" applyFont="1" applyFill="1" applyBorder="1" applyProtection="1">
      <protection hidden="1"/>
    </xf>
    <xf numFmtId="9" fontId="6" fillId="2" borderId="94" xfId="0" applyNumberFormat="1" applyFont="1" applyFill="1" applyBorder="1" applyProtection="1">
      <protection hidden="1"/>
    </xf>
    <xf numFmtId="49" fontId="3" fillId="0" borderId="0" xfId="2" applyNumberFormat="1" applyFont="1" applyBorder="1" applyAlignment="1"/>
    <xf numFmtId="49" fontId="5" fillId="0" borderId="0" xfId="2" applyNumberFormat="1" applyFont="1" applyFill="1" applyBorder="1" applyAlignment="1"/>
    <xf numFmtId="0" fontId="2" fillId="0" borderId="0" xfId="2" applyFont="1" applyBorder="1" applyAlignment="1">
      <alignment horizontal="center" vertical="center"/>
    </xf>
    <xf numFmtId="0" fontId="2" fillId="0" borderId="0" xfId="2" applyFont="1" applyBorder="1"/>
    <xf numFmtId="49" fontId="2" fillId="0" borderId="0" xfId="2" applyNumberFormat="1" applyFont="1" applyBorder="1"/>
    <xf numFmtId="49" fontId="3" fillId="0" borderId="0" xfId="2" applyNumberFormat="1" applyFont="1" applyBorder="1"/>
    <xf numFmtId="0" fontId="2" fillId="0" borderId="0" xfId="2" applyFont="1" applyBorder="1" applyAlignment="1">
      <alignment vertical="top"/>
    </xf>
    <xf numFmtId="0" fontId="2" fillId="0" borderId="0" xfId="2" applyFont="1" applyBorder="1" applyAlignment="1">
      <alignment vertical="center"/>
    </xf>
    <xf numFmtId="49" fontId="3" fillId="0" borderId="0" xfId="2" applyNumberFormat="1" applyFont="1" applyFill="1" applyBorder="1"/>
    <xf numFmtId="0" fontId="5" fillId="0" borderId="0" xfId="2" applyFont="1" applyBorder="1" applyAlignment="1" applyProtection="1">
      <alignment horizontal="left" vertical="center"/>
      <protection hidden="1"/>
    </xf>
    <xf numFmtId="49" fontId="13" fillId="3" borderId="40" xfId="2" applyNumberFormat="1" applyFont="1" applyFill="1" applyBorder="1" applyAlignment="1" applyProtection="1">
      <alignment horizontal="left" vertical="center"/>
      <protection locked="0"/>
    </xf>
    <xf numFmtId="49" fontId="6" fillId="0" borderId="0" xfId="2" applyNumberFormat="1" applyFont="1" applyBorder="1"/>
    <xf numFmtId="0" fontId="6" fillId="0" borderId="0" xfId="2" applyFont="1" applyBorder="1" applyAlignment="1">
      <alignment vertical="top"/>
    </xf>
    <xf numFmtId="0" fontId="2" fillId="0" borderId="0" xfId="2" applyFont="1" applyFill="1" applyBorder="1" applyAlignment="1">
      <alignment vertical="center"/>
    </xf>
    <xf numFmtId="0" fontId="3" fillId="3" borderId="2" xfId="2" applyFont="1" applyFill="1" applyBorder="1" applyAlignment="1">
      <alignment vertical="center"/>
    </xf>
    <xf numFmtId="1" fontId="3" fillId="3" borderId="59" xfId="0" applyNumberFormat="1" applyFont="1" applyFill="1" applyBorder="1" applyAlignment="1">
      <alignment horizontal="center"/>
    </xf>
    <xf numFmtId="0" fontId="6" fillId="0" borderId="0" xfId="2" applyFont="1" applyBorder="1"/>
    <xf numFmtId="41" fontId="11" fillId="0" borderId="34" xfId="2" applyNumberFormat="1" applyFont="1" applyBorder="1" applyAlignment="1" applyProtection="1">
      <alignment horizontal="right" vertical="center"/>
      <protection hidden="1"/>
    </xf>
    <xf numFmtId="41" fontId="1" fillId="0" borderId="0" xfId="2" applyNumberFormat="1" applyFont="1" applyBorder="1" applyAlignment="1">
      <alignment horizontal="center"/>
    </xf>
    <xf numFmtId="0" fontId="1" fillId="0" borderId="0" xfId="2" applyFont="1" applyBorder="1" applyAlignment="1">
      <alignment horizontal="center"/>
    </xf>
    <xf numFmtId="41" fontId="4" fillId="0" borderId="35" xfId="2" applyNumberFormat="1" applyFont="1" applyBorder="1" applyAlignment="1" applyProtection="1">
      <alignment horizontal="right" vertical="center"/>
      <protection hidden="1"/>
    </xf>
    <xf numFmtId="0" fontId="2" fillId="0" borderId="35" xfId="2" applyFont="1" applyBorder="1" applyAlignment="1" applyProtection="1">
      <alignment horizontal="center" vertical="center"/>
      <protection hidden="1"/>
    </xf>
    <xf numFmtId="0" fontId="2" fillId="0" borderId="0" xfId="2" applyFont="1" applyBorder="1" applyAlignment="1">
      <alignment horizontal="center"/>
    </xf>
    <xf numFmtId="10" fontId="4" fillId="0" borderId="35" xfId="0" applyNumberFormat="1" applyFont="1" applyBorder="1" applyAlignment="1" applyProtection="1">
      <alignment horizontal="right" vertical="center"/>
      <protection hidden="1"/>
    </xf>
    <xf numFmtId="166" fontId="4" fillId="3" borderId="134" xfId="0" applyNumberFormat="1" applyFont="1" applyFill="1" applyBorder="1" applyAlignment="1" applyProtection="1">
      <alignment horizontal="center" vertical="center"/>
      <protection locked="0"/>
    </xf>
    <xf numFmtId="0" fontId="2" fillId="0" borderId="19" xfId="2" applyFont="1" applyBorder="1" applyAlignment="1" applyProtection="1">
      <alignment horizontal="center" vertical="center"/>
      <protection hidden="1"/>
    </xf>
    <xf numFmtId="0" fontId="15" fillId="5" borderId="44" xfId="2" applyFont="1" applyFill="1" applyBorder="1" applyAlignment="1">
      <alignment vertical="center"/>
    </xf>
    <xf numFmtId="0" fontId="15" fillId="5" borderId="44" xfId="2" applyFont="1" applyFill="1" applyBorder="1" applyAlignment="1">
      <alignment horizontal="center" vertical="center"/>
    </xf>
    <xf numFmtId="0" fontId="15" fillId="5" borderId="45" xfId="2" applyFont="1" applyFill="1" applyBorder="1" applyAlignment="1">
      <alignment horizontal="center" vertical="center"/>
    </xf>
    <xf numFmtId="0" fontId="3" fillId="0" borderId="0" xfId="2" applyFont="1" applyBorder="1"/>
    <xf numFmtId="0" fontId="9" fillId="0" borderId="0" xfId="2" applyFont="1" applyFill="1" applyBorder="1" applyAlignment="1">
      <alignment horizontal="left" vertical="center" wrapText="1"/>
    </xf>
    <xf numFmtId="0" fontId="9" fillId="0" borderId="0" xfId="2" applyFont="1" applyBorder="1" applyAlignment="1">
      <alignment vertical="center"/>
    </xf>
    <xf numFmtId="0" fontId="9" fillId="0" borderId="0" xfId="2" applyFont="1" applyFill="1" applyBorder="1" applyAlignment="1">
      <alignment horizontal="center" vertical="center"/>
    </xf>
    <xf numFmtId="0" fontId="9" fillId="0" borderId="0" xfId="2" applyFont="1" applyBorder="1" applyAlignment="1">
      <alignment horizontal="center" vertical="center"/>
    </xf>
    <xf numFmtId="49" fontId="3" fillId="2" borderId="125" xfId="2" applyNumberFormat="1" applyFont="1" applyFill="1" applyBorder="1" applyAlignment="1">
      <alignment vertical="center"/>
    </xf>
    <xf numFmtId="0" fontId="3" fillId="2" borderId="2" xfId="2" applyFont="1" applyFill="1" applyBorder="1" applyAlignment="1">
      <alignment vertical="center"/>
    </xf>
    <xf numFmtId="0" fontId="6" fillId="2" borderId="3" xfId="2" applyFont="1" applyFill="1" applyBorder="1" applyAlignment="1">
      <alignment horizontal="center" vertical="center"/>
    </xf>
    <xf numFmtId="49" fontId="1" fillId="0" borderId="68" xfId="2" applyNumberFormat="1" applyFont="1" applyBorder="1" applyAlignment="1" applyProtection="1">
      <alignment vertical="center"/>
    </xf>
    <xf numFmtId="10" fontId="4" fillId="0" borderId="18" xfId="2" applyNumberFormat="1" applyFont="1" applyBorder="1" applyAlignment="1">
      <alignment horizontal="center" vertical="center"/>
    </xf>
    <xf numFmtId="10" fontId="11" fillId="0" borderId="51" xfId="2" applyNumberFormat="1" applyFont="1" applyBorder="1" applyAlignment="1" applyProtection="1">
      <alignment horizontal="center" vertical="center"/>
      <protection hidden="1"/>
    </xf>
    <xf numFmtId="10" fontId="4" fillId="0" borderId="20" xfId="2" applyNumberFormat="1" applyFont="1" applyBorder="1" applyAlignment="1">
      <alignment horizontal="center" vertical="center"/>
    </xf>
    <xf numFmtId="10" fontId="11" fillId="0" borderId="52" xfId="2" applyNumberFormat="1" applyFont="1" applyBorder="1" applyAlignment="1" applyProtection="1">
      <alignment horizontal="center" vertical="center"/>
      <protection hidden="1"/>
    </xf>
    <xf numFmtId="49" fontId="1" fillId="0" borderId="69" xfId="2" applyNumberFormat="1" applyFont="1" applyBorder="1" applyAlignment="1" applyProtection="1">
      <alignment vertical="center"/>
    </xf>
    <xf numFmtId="10" fontId="4" fillId="0" borderId="22" xfId="2" applyNumberFormat="1" applyFont="1" applyBorder="1" applyAlignment="1">
      <alignment horizontal="center" vertical="center"/>
    </xf>
    <xf numFmtId="0" fontId="11" fillId="2" borderId="23" xfId="2" applyFont="1" applyFill="1" applyBorder="1" applyAlignment="1" applyProtection="1">
      <alignment horizontal="center" vertical="center"/>
      <protection locked="0"/>
    </xf>
    <xf numFmtId="10" fontId="11" fillId="0" borderId="53" xfId="2" applyNumberFormat="1" applyFont="1" applyBorder="1" applyAlignment="1" applyProtection="1">
      <alignment horizontal="center" vertical="center"/>
      <protection hidden="1"/>
    </xf>
    <xf numFmtId="10" fontId="4" fillId="0" borderId="24" xfId="2" applyNumberFormat="1" applyFont="1" applyBorder="1" applyAlignment="1">
      <alignment horizontal="center" vertical="center"/>
    </xf>
    <xf numFmtId="10" fontId="11" fillId="0" borderId="54" xfId="2" applyNumberFormat="1" applyFont="1" applyBorder="1" applyAlignment="1" applyProtection="1">
      <alignment horizontal="center" vertical="center"/>
      <protection hidden="1"/>
    </xf>
    <xf numFmtId="49" fontId="1" fillId="0" borderId="0" xfId="2" applyNumberFormat="1" applyFont="1" applyBorder="1" applyAlignment="1" applyProtection="1">
      <alignment vertical="center"/>
    </xf>
    <xf numFmtId="0" fontId="4" fillId="0" borderId="0" xfId="2" applyFont="1" applyBorder="1" applyAlignment="1" applyProtection="1">
      <alignment vertical="center" wrapText="1"/>
    </xf>
    <xf numFmtId="10" fontId="4" fillId="0" borderId="0" xfId="2" applyNumberFormat="1" applyFont="1" applyBorder="1" applyAlignment="1">
      <alignment horizontal="center" vertical="center"/>
    </xf>
    <xf numFmtId="0" fontId="11" fillId="0" borderId="0" xfId="2" applyFont="1" applyFill="1" applyBorder="1" applyAlignment="1" applyProtection="1">
      <alignment horizontal="center" vertical="center"/>
      <protection locked="0"/>
    </xf>
    <xf numFmtId="10" fontId="11" fillId="0" borderId="0" xfId="2" applyNumberFormat="1" applyFont="1" applyBorder="1" applyAlignment="1" applyProtection="1">
      <alignment horizontal="center" vertical="center"/>
      <protection hidden="1"/>
    </xf>
    <xf numFmtId="49" fontId="3" fillId="4" borderId="136" xfId="2" applyNumberFormat="1" applyFont="1" applyFill="1" applyBorder="1" applyAlignment="1" applyProtection="1">
      <alignment vertical="center"/>
    </xf>
    <xf numFmtId="10" fontId="3" fillId="4" borderId="2" xfId="2" applyNumberFormat="1" applyFont="1" applyFill="1" applyBorder="1" applyAlignment="1">
      <alignment horizontal="center" vertical="center"/>
    </xf>
    <xf numFmtId="0" fontId="6" fillId="4" borderId="2" xfId="2" applyFont="1" applyFill="1" applyBorder="1" applyAlignment="1" applyProtection="1">
      <alignment horizontal="center" vertical="center"/>
      <protection locked="0"/>
    </xf>
    <xf numFmtId="10" fontId="6" fillId="4" borderId="3" xfId="2" applyNumberFormat="1" applyFont="1" applyFill="1" applyBorder="1" applyAlignment="1" applyProtection="1">
      <alignment horizontal="center" vertical="center"/>
      <protection hidden="1"/>
    </xf>
    <xf numFmtId="10" fontId="11" fillId="0" borderId="55" xfId="2" applyNumberFormat="1" applyFont="1" applyBorder="1" applyAlignment="1" applyProtection="1">
      <alignment horizontal="center" vertical="center"/>
      <protection hidden="1"/>
    </xf>
    <xf numFmtId="49" fontId="2" fillId="0" borderId="4" xfId="2" applyNumberFormat="1" applyFont="1" applyBorder="1" applyProtection="1"/>
    <xf numFmtId="0" fontId="4" fillId="0" borderId="2" xfId="2" applyFont="1" applyBorder="1" applyAlignment="1">
      <alignment vertical="center"/>
    </xf>
    <xf numFmtId="0" fontId="4" fillId="0" borderId="2" xfId="2" applyFont="1" applyFill="1" applyBorder="1" applyAlignment="1">
      <alignment vertical="center"/>
    </xf>
    <xf numFmtId="10" fontId="4" fillId="0" borderId="3" xfId="2" applyNumberFormat="1" applyFont="1" applyBorder="1" applyAlignment="1" applyProtection="1">
      <alignment horizontal="center" vertical="center"/>
      <protection hidden="1"/>
    </xf>
    <xf numFmtId="170" fontId="6" fillId="0" borderId="0" xfId="2" applyNumberFormat="1" applyFont="1" applyBorder="1"/>
    <xf numFmtId="49" fontId="2" fillId="0" borderId="0" xfId="2" applyNumberFormat="1" applyFont="1" applyBorder="1" applyProtection="1"/>
    <xf numFmtId="0" fontId="4" fillId="0" borderId="0" xfId="2" applyFont="1" applyBorder="1" applyAlignment="1">
      <alignment vertical="center"/>
    </xf>
    <xf numFmtId="0" fontId="4" fillId="0" borderId="0" xfId="2" applyFont="1" applyFill="1" applyBorder="1" applyAlignment="1">
      <alignment vertical="center"/>
    </xf>
    <xf numFmtId="10" fontId="4" fillId="0" borderId="0" xfId="2" applyNumberFormat="1" applyFont="1" applyBorder="1" applyAlignment="1" applyProtection="1">
      <alignment horizontal="center" vertical="center"/>
      <protection hidden="1"/>
    </xf>
    <xf numFmtId="10" fontId="11" fillId="0" borderId="10" xfId="2" applyNumberFormat="1" applyFont="1" applyBorder="1" applyAlignment="1">
      <alignment horizontal="center" vertical="center"/>
    </xf>
    <xf numFmtId="41" fontId="4" fillId="0" borderId="56" xfId="2" applyNumberFormat="1" applyFont="1" applyBorder="1" applyAlignment="1" applyProtection="1">
      <alignment horizontal="center" vertical="center"/>
      <protection hidden="1"/>
    </xf>
    <xf numFmtId="165" fontId="2" fillId="0" borderId="0" xfId="2" applyNumberFormat="1" applyFont="1" applyBorder="1"/>
    <xf numFmtId="10" fontId="11" fillId="0" borderId="11" xfId="2" applyNumberFormat="1" applyFont="1" applyBorder="1" applyAlignment="1">
      <alignment horizontal="center" vertical="center"/>
    </xf>
    <xf numFmtId="10" fontId="11" fillId="0" borderId="11" xfId="2" applyNumberFormat="1" applyFont="1" applyBorder="1" applyAlignment="1" applyProtection="1">
      <alignment horizontal="center" vertical="center"/>
      <protection hidden="1"/>
    </xf>
    <xf numFmtId="41" fontId="11" fillId="0" borderId="57" xfId="2" applyNumberFormat="1" applyFont="1" applyBorder="1" applyAlignment="1" applyProtection="1">
      <alignment horizontal="center" vertical="center"/>
      <protection hidden="1"/>
    </xf>
    <xf numFmtId="10" fontId="11" fillId="0" borderId="12" xfId="2" applyNumberFormat="1" applyFont="1" applyBorder="1" applyAlignment="1">
      <alignment horizontal="center" vertical="center"/>
    </xf>
    <xf numFmtId="10" fontId="11" fillId="0" borderId="12" xfId="2" applyNumberFormat="1" applyFont="1" applyBorder="1" applyAlignment="1" applyProtection="1">
      <alignment horizontal="center" vertical="center"/>
      <protection hidden="1"/>
    </xf>
    <xf numFmtId="41" fontId="11" fillId="0" borderId="58" xfId="2" applyNumberFormat="1" applyFont="1" applyBorder="1" applyAlignment="1" applyProtection="1">
      <alignment horizontal="center" vertical="center"/>
      <protection hidden="1"/>
    </xf>
    <xf numFmtId="0" fontId="2" fillId="0" borderId="0" xfId="2" applyFont="1" applyBorder="1" applyAlignment="1">
      <alignment vertical="top" wrapText="1"/>
    </xf>
    <xf numFmtId="0" fontId="2" fillId="0" borderId="0" xfId="2" applyFont="1" applyBorder="1" applyAlignment="1" applyProtection="1">
      <alignment vertical="top" wrapText="1"/>
    </xf>
    <xf numFmtId="10" fontId="2" fillId="0" borderId="0" xfId="2" applyNumberFormat="1" applyFont="1" applyBorder="1" applyAlignment="1">
      <alignment horizontal="center" vertical="center"/>
    </xf>
    <xf numFmtId="0" fontId="2" fillId="0" borderId="0" xfId="2" applyFont="1" applyFill="1" applyBorder="1" applyAlignment="1" applyProtection="1">
      <alignment horizontal="center" vertical="center"/>
      <protection hidden="1"/>
    </xf>
    <xf numFmtId="41" fontId="2" fillId="0" borderId="0" xfId="2" applyNumberFormat="1" applyFont="1" applyBorder="1" applyAlignment="1" applyProtection="1">
      <alignment horizontal="center" vertical="center"/>
      <protection hidden="1"/>
    </xf>
    <xf numFmtId="0" fontId="3" fillId="5" borderId="70" xfId="2" applyFont="1" applyFill="1" applyBorder="1" applyAlignment="1" applyProtection="1">
      <alignment horizontal="left" vertical="center" wrapText="1"/>
    </xf>
    <xf numFmtId="0" fontId="3" fillId="5" borderId="2" xfId="2" applyFont="1" applyFill="1" applyBorder="1" applyAlignment="1">
      <alignment horizontal="left" vertical="center" wrapText="1"/>
    </xf>
    <xf numFmtId="10" fontId="3" fillId="5" borderId="59" xfId="2" applyNumberFormat="1" applyFont="1" applyFill="1" applyBorder="1" applyAlignment="1" applyProtection="1">
      <alignment horizontal="center" vertical="center"/>
      <protection hidden="1"/>
    </xf>
    <xf numFmtId="41" fontId="3" fillId="5" borderId="45" xfId="2" applyNumberFormat="1" applyFont="1" applyFill="1" applyBorder="1" applyAlignment="1" applyProtection="1">
      <alignment horizontal="center" vertical="center"/>
      <protection hidden="1"/>
    </xf>
    <xf numFmtId="41" fontId="13" fillId="5" borderId="45" xfId="2" applyNumberFormat="1" applyFont="1" applyFill="1" applyBorder="1" applyAlignment="1" applyProtection="1">
      <alignment horizontal="center" vertical="center"/>
      <protection hidden="1"/>
    </xf>
    <xf numFmtId="0" fontId="1" fillId="0" borderId="0" xfId="2" applyFont="1" applyBorder="1" applyAlignment="1">
      <alignment vertical="top" wrapText="1"/>
    </xf>
    <xf numFmtId="0" fontId="3" fillId="0" borderId="0" xfId="2" applyFont="1" applyBorder="1" applyAlignment="1">
      <alignment vertical="center"/>
    </xf>
    <xf numFmtId="0" fontId="3" fillId="0" borderId="0" xfId="2" applyFont="1" applyFill="1" applyBorder="1" applyAlignment="1">
      <alignment horizontal="center" vertical="center"/>
    </xf>
    <xf numFmtId="164" fontId="3" fillId="0" borderId="0" xfId="2" applyNumberFormat="1" applyFont="1" applyBorder="1" applyAlignment="1">
      <alignment horizontal="center" vertical="center"/>
    </xf>
    <xf numFmtId="49" fontId="2" fillId="0" borderId="25" xfId="2" applyNumberFormat="1" applyFont="1" applyBorder="1" applyAlignment="1" applyProtection="1">
      <alignment vertical="center"/>
    </xf>
    <xf numFmtId="0" fontId="2" fillId="0" borderId="0" xfId="2" applyFont="1" applyBorder="1" applyAlignment="1">
      <alignment vertical="center" wrapText="1"/>
    </xf>
    <xf numFmtId="49" fontId="2" fillId="0" borderId="0" xfId="2" applyNumberFormat="1" applyFont="1" applyBorder="1" applyAlignment="1" applyProtection="1">
      <alignment horizontal="center"/>
      <protection hidden="1"/>
    </xf>
    <xf numFmtId="0" fontId="3" fillId="0" borderId="0" xfId="2" applyFont="1" applyBorder="1" applyAlignment="1" applyProtection="1">
      <alignment vertical="top" wrapText="1"/>
      <protection hidden="1"/>
    </xf>
    <xf numFmtId="0" fontId="2" fillId="0" borderId="0" xfId="2" applyFont="1" applyBorder="1" applyAlignment="1" applyProtection="1">
      <alignment horizontal="center" vertical="center"/>
      <protection hidden="1"/>
    </xf>
    <xf numFmtId="0" fontId="2" fillId="0" borderId="0" xfId="2" applyFont="1" applyBorder="1" applyProtection="1">
      <protection hidden="1"/>
    </xf>
    <xf numFmtId="49" fontId="2" fillId="0" borderId="0" xfId="2" applyNumberFormat="1" applyFont="1" applyBorder="1" applyProtection="1">
      <protection hidden="1"/>
    </xf>
    <xf numFmtId="0" fontId="3" fillId="0" borderId="0" xfId="2" applyFont="1" applyFill="1" applyBorder="1" applyAlignment="1" applyProtection="1">
      <alignment vertical="top" wrapText="1"/>
      <protection hidden="1"/>
    </xf>
    <xf numFmtId="0" fontId="3" fillId="0" borderId="0" xfId="2" applyFont="1" applyBorder="1" applyAlignment="1" applyProtection="1">
      <alignment vertical="center"/>
      <protection hidden="1"/>
    </xf>
    <xf numFmtId="0" fontId="3" fillId="0" borderId="0" xfId="2" applyFont="1" applyFill="1" applyBorder="1" applyAlignment="1" applyProtection="1">
      <alignment horizontal="center" vertical="center"/>
      <protection hidden="1"/>
    </xf>
    <xf numFmtId="164" fontId="3" fillId="0" borderId="0" xfId="2" applyNumberFormat="1" applyFont="1" applyBorder="1" applyAlignment="1" applyProtection="1">
      <alignment horizontal="center" vertical="center"/>
      <protection hidden="1"/>
    </xf>
    <xf numFmtId="164" fontId="1" fillId="0" borderId="72" xfId="2" applyNumberFormat="1" applyFont="1" applyFill="1" applyBorder="1" applyAlignment="1" applyProtection="1">
      <alignment horizontal="center" vertical="center"/>
      <protection hidden="1"/>
    </xf>
    <xf numFmtId="49" fontId="2" fillId="0" borderId="73" xfId="2" applyNumberFormat="1" applyFont="1" applyBorder="1" applyAlignment="1" applyProtection="1">
      <alignment horizontal="center"/>
      <protection hidden="1"/>
    </xf>
    <xf numFmtId="164" fontId="2" fillId="0" borderId="46" xfId="2" applyNumberFormat="1" applyFont="1" applyBorder="1" applyAlignment="1" applyProtection="1">
      <alignment horizontal="right" vertical="center"/>
      <protection hidden="1"/>
    </xf>
    <xf numFmtId="41" fontId="2" fillId="0" borderId="46" xfId="2" applyNumberFormat="1" applyFont="1" applyBorder="1" applyAlignment="1" applyProtection="1">
      <alignment horizontal="center" vertical="center"/>
      <protection hidden="1"/>
    </xf>
    <xf numFmtId="164" fontId="1" fillId="0" borderId="0" xfId="2" applyNumberFormat="1" applyFont="1" applyFill="1" applyBorder="1" applyAlignment="1" applyProtection="1">
      <alignment horizontal="center" vertical="center"/>
      <protection hidden="1"/>
    </xf>
    <xf numFmtId="165" fontId="2" fillId="0" borderId="0" xfId="2" applyNumberFormat="1" applyFont="1" applyBorder="1" applyAlignment="1" applyProtection="1">
      <alignment horizontal="center" vertical="center"/>
      <protection hidden="1"/>
    </xf>
    <xf numFmtId="49" fontId="2" fillId="0" borderId="74" xfId="2" applyNumberFormat="1" applyFont="1" applyBorder="1" applyAlignment="1" applyProtection="1">
      <alignment horizontal="center"/>
      <protection hidden="1"/>
    </xf>
    <xf numFmtId="164" fontId="2" fillId="0" borderId="75" xfId="2" applyNumberFormat="1" applyFont="1" applyBorder="1" applyAlignment="1" applyProtection="1">
      <alignment horizontal="right" vertical="center"/>
      <protection hidden="1"/>
    </xf>
    <xf numFmtId="41" fontId="2" fillId="0" borderId="75" xfId="2" applyNumberFormat="1" applyFont="1" applyBorder="1" applyAlignment="1" applyProtection="1">
      <alignment vertical="center"/>
      <protection hidden="1"/>
    </xf>
    <xf numFmtId="49" fontId="2" fillId="0" borderId="76" xfId="2" applyNumberFormat="1" applyFont="1" applyBorder="1" applyAlignment="1" applyProtection="1">
      <alignment horizontal="center"/>
      <protection hidden="1"/>
    </xf>
    <xf numFmtId="164" fontId="2" fillId="0" borderId="77" xfId="2" applyNumberFormat="1" applyFont="1" applyBorder="1" applyAlignment="1" applyProtection="1">
      <alignment horizontal="right" vertical="center"/>
      <protection hidden="1"/>
    </xf>
    <xf numFmtId="41" fontId="2" fillId="0" borderId="77" xfId="2" applyNumberFormat="1" applyFont="1" applyBorder="1" applyAlignment="1" applyProtection="1">
      <alignment vertical="center"/>
      <protection hidden="1"/>
    </xf>
    <xf numFmtId="164" fontId="1" fillId="6" borderId="72" xfId="2" applyNumberFormat="1" applyFont="1" applyFill="1" applyBorder="1" applyAlignment="1" applyProtection="1">
      <alignment horizontal="center" vertical="center"/>
      <protection hidden="1"/>
    </xf>
    <xf numFmtId="0" fontId="5" fillId="0" borderId="72" xfId="2" applyFont="1" applyBorder="1" applyProtection="1">
      <protection hidden="1"/>
    </xf>
    <xf numFmtId="0" fontId="2" fillId="0" borderId="50" xfId="2" applyFont="1" applyBorder="1" applyAlignment="1" applyProtection="1">
      <alignment vertical="top"/>
      <protection hidden="1"/>
    </xf>
    <xf numFmtId="0" fontId="11" fillId="0" borderId="0" xfId="2" applyFont="1" applyBorder="1" applyAlignment="1" applyProtection="1">
      <alignment vertical="top" wrapText="1"/>
      <protection hidden="1"/>
    </xf>
    <xf numFmtId="0" fontId="2" fillId="0" borderId="72" xfId="2" applyFont="1" applyBorder="1" applyProtection="1">
      <protection hidden="1"/>
    </xf>
    <xf numFmtId="41" fontId="2" fillId="0" borderId="50" xfId="2" applyNumberFormat="1" applyFont="1" applyBorder="1" applyAlignment="1" applyProtection="1">
      <alignment vertical="center"/>
      <protection hidden="1"/>
    </xf>
    <xf numFmtId="41" fontId="3" fillId="6" borderId="78" xfId="2" applyNumberFormat="1" applyFont="1" applyFill="1" applyBorder="1" applyAlignment="1" applyProtection="1">
      <alignment vertical="center"/>
      <protection hidden="1"/>
    </xf>
    <xf numFmtId="41" fontId="2" fillId="0" borderId="0" xfId="2" applyNumberFormat="1" applyFont="1" applyBorder="1" applyAlignment="1" applyProtection="1">
      <alignment vertical="center"/>
      <protection hidden="1"/>
    </xf>
    <xf numFmtId="41" fontId="3" fillId="6" borderId="0" xfId="2" applyNumberFormat="1" applyFont="1" applyFill="1" applyBorder="1" applyAlignment="1" applyProtection="1">
      <alignment vertical="center"/>
      <protection hidden="1"/>
    </xf>
    <xf numFmtId="41" fontId="5" fillId="0" borderId="0" xfId="2" applyNumberFormat="1" applyFont="1" applyBorder="1" applyAlignment="1" applyProtection="1">
      <alignment vertical="top" wrapText="1"/>
      <protection hidden="1"/>
    </xf>
    <xf numFmtId="41" fontId="2" fillId="0" borderId="0" xfId="2" applyNumberFormat="1" applyFont="1" applyFill="1" applyBorder="1" applyAlignment="1" applyProtection="1">
      <alignment vertical="center"/>
      <protection hidden="1"/>
    </xf>
    <xf numFmtId="0" fontId="2" fillId="0" borderId="0" xfId="2" applyFont="1" applyFill="1" applyBorder="1" applyAlignment="1" applyProtection="1">
      <alignment vertical="center"/>
      <protection hidden="1"/>
    </xf>
    <xf numFmtId="0" fontId="2" fillId="0" borderId="21" xfId="2" applyFont="1" applyBorder="1" applyAlignment="1" applyProtection="1">
      <alignment vertical="top"/>
      <protection hidden="1"/>
    </xf>
    <xf numFmtId="0" fontId="5" fillId="0" borderId="0" xfId="2" applyFont="1" applyBorder="1" applyAlignment="1" applyProtection="1">
      <alignment vertical="top"/>
      <protection hidden="1"/>
    </xf>
    <xf numFmtId="0" fontId="2" fillId="0" borderId="21" xfId="2" applyFont="1" applyFill="1" applyBorder="1" applyAlignment="1" applyProtection="1">
      <alignment vertical="center"/>
      <protection hidden="1"/>
    </xf>
    <xf numFmtId="0" fontId="5" fillId="0" borderId="79" xfId="2" applyFont="1" applyBorder="1" applyAlignment="1" applyProtection="1">
      <alignment vertical="top"/>
      <protection hidden="1"/>
    </xf>
    <xf numFmtId="0" fontId="5" fillId="6" borderId="21" xfId="2" applyFont="1" applyFill="1" applyBorder="1" applyAlignment="1" applyProtection="1">
      <alignment vertical="top"/>
      <protection hidden="1"/>
    </xf>
    <xf numFmtId="0" fontId="2" fillId="0" borderId="0" xfId="2" applyFont="1" applyBorder="1" applyAlignment="1" applyProtection="1">
      <alignment vertical="center"/>
      <protection hidden="1"/>
    </xf>
    <xf numFmtId="0" fontId="2" fillId="0" borderId="0" xfId="2" applyFont="1" applyBorder="1" applyAlignment="1" applyProtection="1">
      <alignment vertical="top"/>
      <protection hidden="1"/>
    </xf>
    <xf numFmtId="49" fontId="2" fillId="0" borderId="21" xfId="2" applyNumberFormat="1" applyFont="1" applyBorder="1" applyProtection="1">
      <protection hidden="1"/>
    </xf>
    <xf numFmtId="0" fontId="1" fillId="6" borderId="21" xfId="2" applyFont="1" applyFill="1" applyBorder="1" applyAlignment="1" applyProtection="1">
      <alignment vertical="top"/>
      <protection hidden="1"/>
    </xf>
    <xf numFmtId="2" fontId="2" fillId="0" borderId="50" xfId="2" applyNumberFormat="1" applyFont="1" applyBorder="1" applyAlignment="1" applyProtection="1">
      <alignment vertical="top"/>
      <protection hidden="1"/>
    </xf>
    <xf numFmtId="2" fontId="11" fillId="0" borderId="50" xfId="0" applyNumberFormat="1" applyFont="1" applyBorder="1" applyAlignment="1" applyProtection="1">
      <alignment horizontal="right" vertical="center"/>
      <protection hidden="1"/>
    </xf>
    <xf numFmtId="2" fontId="6" fillId="0" borderId="0" xfId="0" applyFont="1" applyBorder="1" applyAlignment="1" applyProtection="1">
      <protection hidden="1"/>
    </xf>
    <xf numFmtId="2" fontId="6" fillId="8" borderId="0" xfId="0" applyFont="1" applyFill="1" applyBorder="1" applyAlignment="1" applyProtection="1">
      <protection hidden="1"/>
    </xf>
    <xf numFmtId="49" fontId="1" fillId="0" borderId="138" xfId="2" applyNumberFormat="1" applyFont="1" applyBorder="1" applyAlignment="1" applyProtection="1">
      <alignment vertical="center"/>
    </xf>
    <xf numFmtId="10" fontId="4" fillId="0" borderId="8" xfId="2" applyNumberFormat="1" applyFont="1" applyBorder="1" applyAlignment="1">
      <alignment horizontal="center" vertical="center"/>
    </xf>
    <xf numFmtId="0" fontId="11" fillId="2" borderId="26" xfId="2" applyFont="1" applyFill="1" applyBorder="1" applyAlignment="1" applyProtection="1">
      <alignment horizontal="center" vertical="center"/>
      <protection locked="0"/>
    </xf>
    <xf numFmtId="2" fontId="2" fillId="0" borderId="5" xfId="0" applyFont="1" applyBorder="1" applyAlignment="1" applyProtection="1">
      <alignment vertical="center"/>
      <protection hidden="1"/>
    </xf>
    <xf numFmtId="0" fontId="3" fillId="0" borderId="71" xfId="2" applyFont="1" applyBorder="1" applyAlignment="1" applyProtection="1">
      <alignment horizontal="left" vertical="top" wrapText="1"/>
      <protection locked="0"/>
    </xf>
    <xf numFmtId="49" fontId="0" fillId="0" borderId="107" xfId="0" applyNumberFormat="1" applyBorder="1" applyAlignment="1" applyProtection="1">
      <alignment vertical="top"/>
      <protection hidden="1"/>
    </xf>
    <xf numFmtId="2" fontId="0" fillId="0" borderId="108" xfId="0" applyBorder="1" applyAlignment="1" applyProtection="1">
      <alignment vertical="top"/>
      <protection hidden="1"/>
    </xf>
    <xf numFmtId="49" fontId="0" fillId="0" borderId="108" xfId="0" applyNumberFormat="1" applyBorder="1" applyAlignment="1" applyProtection="1">
      <alignment horizontal="center" vertical="top"/>
      <protection hidden="1"/>
    </xf>
    <xf numFmtId="2" fontId="0" fillId="0" borderId="108" xfId="0" applyBorder="1" applyAlignment="1" applyProtection="1">
      <alignment horizontal="center" vertical="top"/>
      <protection hidden="1"/>
    </xf>
    <xf numFmtId="2" fontId="0" fillId="0" borderId="109" xfId="0" applyBorder="1" applyAlignment="1" applyProtection="1">
      <alignment horizontal="center" vertical="top"/>
      <protection hidden="1"/>
    </xf>
    <xf numFmtId="49" fontId="0" fillId="0" borderId="110" xfId="0" applyNumberFormat="1" applyBorder="1" applyAlignment="1" applyProtection="1">
      <alignment vertical="top"/>
    </xf>
    <xf numFmtId="2" fontId="0" fillId="0" borderId="110" xfId="0" applyBorder="1" applyAlignment="1"/>
    <xf numFmtId="2" fontId="3" fillId="0" borderId="86" xfId="0" applyFont="1" applyBorder="1" applyAlignment="1" applyProtection="1">
      <alignment vertical="top"/>
      <protection hidden="1"/>
    </xf>
    <xf numFmtId="2" fontId="0" fillId="0" borderId="20" xfId="0" applyBorder="1" applyAlignment="1" applyProtection="1">
      <protection hidden="1"/>
    </xf>
    <xf numFmtId="2" fontId="1" fillId="6" borderId="26" xfId="0" applyFont="1" applyFill="1" applyBorder="1" applyAlignment="1" applyProtection="1">
      <alignment vertical="center" wrapText="1"/>
      <protection hidden="1"/>
    </xf>
    <xf numFmtId="2" fontId="0" fillId="0" borderId="19" xfId="0" applyBorder="1" applyAlignment="1" applyProtection="1">
      <alignment wrapText="1"/>
      <protection hidden="1"/>
    </xf>
    <xf numFmtId="2" fontId="1" fillId="4" borderId="26" xfId="0" applyFont="1" applyFill="1" applyBorder="1" applyAlignment="1" applyProtection="1">
      <alignment vertical="center" wrapText="1"/>
      <protection hidden="1"/>
    </xf>
    <xf numFmtId="2" fontId="3" fillId="0" borderId="74" xfId="0" applyFont="1" applyBorder="1" applyAlignment="1">
      <alignment horizontal="center" vertical="center"/>
    </xf>
    <xf numFmtId="2" fontId="3" fillId="0" borderId="0" xfId="0" applyFont="1" applyAlignment="1">
      <alignment horizontal="center"/>
    </xf>
    <xf numFmtId="2" fontId="17" fillId="0" borderId="0" xfId="0" applyFont="1" applyAlignment="1" applyProtection="1">
      <protection hidden="1"/>
    </xf>
    <xf numFmtId="2" fontId="10" fillId="5" borderId="74" xfId="0" applyFont="1" applyFill="1" applyBorder="1" applyAlignment="1">
      <alignment horizontal="center" vertical="center"/>
    </xf>
    <xf numFmtId="2" fontId="0" fillId="5" borderId="0" xfId="0" applyFill="1" applyAlignment="1">
      <alignment horizontal="center" vertical="center"/>
    </xf>
    <xf numFmtId="2" fontId="11" fillId="0" borderId="103" xfId="0" applyFont="1" applyBorder="1" applyAlignment="1" applyProtection="1">
      <alignment vertical="center"/>
      <protection hidden="1"/>
    </xf>
    <xf numFmtId="2" fontId="0" fillId="0" borderId="104" xfId="0" applyBorder="1" applyAlignment="1" applyProtection="1">
      <protection hidden="1"/>
    </xf>
    <xf numFmtId="2" fontId="0" fillId="0" borderId="105" xfId="0" applyBorder="1" applyAlignment="1" applyProtection="1">
      <protection hidden="1"/>
    </xf>
    <xf numFmtId="2" fontId="11" fillId="0" borderId="86" xfId="0" applyFont="1" applyBorder="1" applyAlignment="1" applyProtection="1">
      <alignment vertical="center"/>
      <protection hidden="1"/>
    </xf>
    <xf numFmtId="2" fontId="0" fillId="0" borderId="96" xfId="0" applyBorder="1" applyAlignment="1" applyProtection="1">
      <protection hidden="1"/>
    </xf>
    <xf numFmtId="2" fontId="0" fillId="0" borderId="106" xfId="0" applyBorder="1" applyAlignment="1" applyProtection="1">
      <protection hidden="1"/>
    </xf>
    <xf numFmtId="2" fontId="0" fillId="0" borderId="74" xfId="0" applyBorder="1" applyAlignment="1" applyProtection="1">
      <protection locked="0"/>
    </xf>
    <xf numFmtId="2" fontId="0" fillId="0" borderId="0" xfId="0" applyAlignment="1" applyProtection="1">
      <protection locked="0"/>
    </xf>
    <xf numFmtId="1" fontId="3" fillId="2" borderId="21" xfId="0" applyNumberFormat="1" applyFont="1" applyFill="1" applyBorder="1" applyAlignment="1" applyProtection="1">
      <alignment horizontal="center" vertical="center"/>
      <protection hidden="1"/>
    </xf>
    <xf numFmtId="2" fontId="0" fillId="2" borderId="21" xfId="0" applyFill="1" applyBorder="1" applyAlignment="1" applyProtection="1">
      <protection hidden="1"/>
    </xf>
    <xf numFmtId="10" fontId="3" fillId="7" borderId="21" xfId="0" applyNumberFormat="1" applyFont="1" applyFill="1" applyBorder="1" applyAlignment="1" applyProtection="1">
      <alignment horizontal="center" vertical="center"/>
      <protection hidden="1"/>
    </xf>
    <xf numFmtId="2" fontId="0" fillId="7" borderId="21" xfId="0" applyFill="1" applyBorder="1" applyAlignment="1" applyProtection="1">
      <protection hidden="1"/>
    </xf>
    <xf numFmtId="1" fontId="14" fillId="0" borderId="113" xfId="0" applyNumberFormat="1" applyFont="1" applyBorder="1" applyAlignment="1" applyProtection="1">
      <alignment horizontal="center" vertical="center"/>
      <protection locked="0"/>
    </xf>
    <xf numFmtId="2" fontId="0" fillId="0" borderId="115" xfId="0" applyBorder="1" applyAlignment="1" applyProtection="1">
      <alignment horizontal="center" vertical="center"/>
      <protection locked="0"/>
    </xf>
    <xf numFmtId="2" fontId="17" fillId="0" borderId="0" xfId="0" applyFont="1" applyAlignment="1" applyProtection="1"/>
    <xf numFmtId="1" fontId="13" fillId="2" borderId="114" xfId="0" applyNumberFormat="1" applyFont="1" applyFill="1" applyBorder="1" applyAlignment="1" applyProtection="1">
      <alignment horizontal="center" vertical="center"/>
      <protection hidden="1"/>
    </xf>
    <xf numFmtId="2" fontId="0" fillId="0" borderId="116" xfId="0" applyBorder="1" applyAlignment="1" applyProtection="1">
      <alignment horizontal="center" vertical="center"/>
      <protection hidden="1"/>
    </xf>
    <xf numFmtId="2" fontId="0" fillId="0" borderId="78" xfId="0" applyBorder="1" applyAlignment="1" applyProtection="1">
      <alignment horizontal="center" vertical="center"/>
      <protection hidden="1"/>
    </xf>
    <xf numFmtId="1" fontId="14" fillId="0" borderId="86" xfId="0" applyNumberFormat="1" applyFont="1" applyBorder="1" applyAlignment="1" applyProtection="1">
      <alignment horizontal="center" vertical="center"/>
      <protection locked="0"/>
    </xf>
    <xf numFmtId="2" fontId="0" fillId="0" borderId="106" xfId="0" applyBorder="1" applyAlignment="1" applyProtection="1">
      <alignment horizontal="center" vertical="center"/>
      <protection locked="0"/>
    </xf>
    <xf numFmtId="1" fontId="14" fillId="0" borderId="111" xfId="0" applyNumberFormat="1" applyFont="1" applyBorder="1" applyAlignment="1" applyProtection="1">
      <alignment horizontal="center" vertical="center"/>
      <protection locked="0"/>
    </xf>
    <xf numFmtId="2" fontId="0" fillId="0" borderId="112" xfId="0" applyBorder="1" applyAlignment="1" applyProtection="1">
      <alignment horizontal="center" vertical="center"/>
      <protection locked="0"/>
    </xf>
    <xf numFmtId="2" fontId="0" fillId="0" borderId="11" xfId="0" applyBorder="1" applyAlignment="1" applyProtection="1">
      <alignment horizontal="center" vertical="center"/>
      <protection locked="0"/>
    </xf>
    <xf numFmtId="2" fontId="0" fillId="0" borderId="20" xfId="0" applyBorder="1" applyAlignment="1" applyProtection="1">
      <alignment horizontal="center" vertical="center"/>
      <protection locked="0"/>
    </xf>
    <xf numFmtId="2" fontId="0" fillId="0" borderId="33" xfId="0" applyBorder="1" applyAlignment="1" applyProtection="1">
      <alignment horizontal="center" vertical="center"/>
      <protection locked="0"/>
    </xf>
    <xf numFmtId="2" fontId="4" fillId="2" borderId="114" xfId="0" applyFont="1" applyFill="1" applyBorder="1" applyAlignment="1" applyProtection="1">
      <alignment vertical="top" wrapText="1"/>
    </xf>
    <xf numFmtId="2" fontId="0" fillId="0" borderId="78" xfId="0" applyBorder="1" applyAlignment="1" applyProtection="1">
      <alignment vertical="top" wrapText="1"/>
    </xf>
    <xf numFmtId="1" fontId="14" fillId="0" borderId="81" xfId="0" applyNumberFormat="1" applyFont="1" applyBorder="1" applyAlignment="1" applyProtection="1">
      <alignment horizontal="center" vertical="center"/>
      <protection locked="0"/>
    </xf>
    <xf numFmtId="2" fontId="0" fillId="0" borderId="82" xfId="0" applyBorder="1" applyAlignment="1" applyProtection="1">
      <alignment horizontal="center" vertical="center"/>
      <protection locked="0"/>
    </xf>
    <xf numFmtId="2" fontId="0" fillId="0" borderId="9" xfId="0" applyBorder="1" applyAlignment="1" applyProtection="1">
      <alignment horizontal="center" vertical="center"/>
      <protection locked="0"/>
    </xf>
    <xf numFmtId="2" fontId="0" fillId="0" borderId="98" xfId="0" applyBorder="1" applyAlignment="1" applyProtection="1">
      <alignment vertical="top" wrapText="1"/>
    </xf>
    <xf numFmtId="0" fontId="3" fillId="5" borderId="2" xfId="2" applyFont="1" applyFill="1" applyBorder="1" applyAlignment="1" applyProtection="1">
      <alignment horizontal="left" vertical="center" wrapText="1"/>
    </xf>
    <xf numFmtId="2" fontId="0" fillId="5" borderId="2" xfId="0" applyFill="1" applyBorder="1" applyAlignment="1" applyProtection="1">
      <alignment horizontal="left" vertical="center" wrapText="1"/>
    </xf>
    <xf numFmtId="2" fontId="13" fillId="0" borderId="2" xfId="0" applyFont="1" applyBorder="1" applyAlignment="1" applyProtection="1">
      <alignment horizontal="left" vertical="center" wrapText="1"/>
    </xf>
    <xf numFmtId="2" fontId="14" fillId="0" borderId="2" xfId="0" applyFont="1" applyBorder="1" applyAlignment="1" applyProtection="1">
      <alignment horizontal="left" vertical="center" wrapText="1"/>
    </xf>
    <xf numFmtId="49" fontId="2" fillId="0" borderId="0" xfId="2" applyNumberFormat="1" applyFont="1" applyBorder="1" applyAlignment="1" applyProtection="1">
      <alignment horizontal="center"/>
    </xf>
    <xf numFmtId="0" fontId="2" fillId="0" borderId="125" xfId="2" applyFont="1" applyBorder="1" applyAlignment="1" applyProtection="1">
      <alignment horizontal="left" vertical="center" wrapText="1"/>
    </xf>
    <xf numFmtId="0" fontId="2" fillId="0" borderId="24" xfId="2" applyFont="1" applyBorder="1" applyAlignment="1" applyProtection="1">
      <alignment horizontal="left" vertical="center" wrapText="1"/>
    </xf>
    <xf numFmtId="0" fontId="2" fillId="0" borderId="122" xfId="2" applyFont="1" applyBorder="1" applyAlignment="1">
      <alignment horizontal="left" vertical="center"/>
    </xf>
    <xf numFmtId="0" fontId="2" fillId="0" borderId="123" xfId="2" applyFont="1" applyBorder="1" applyAlignment="1">
      <alignment horizontal="left" vertical="center"/>
    </xf>
    <xf numFmtId="0" fontId="2" fillId="0" borderId="124" xfId="2" applyFont="1" applyBorder="1" applyAlignment="1">
      <alignment horizontal="left" vertical="center"/>
    </xf>
    <xf numFmtId="49" fontId="2" fillId="0" borderId="120" xfId="2" applyNumberFormat="1" applyFont="1" applyBorder="1" applyAlignment="1" applyProtection="1">
      <alignment horizontal="left" vertical="top"/>
      <protection locked="0"/>
    </xf>
    <xf numFmtId="49" fontId="2" fillId="0" borderId="121" xfId="2" applyNumberFormat="1" applyFont="1" applyBorder="1" applyAlignment="1" applyProtection="1">
      <alignment horizontal="left" vertical="top"/>
      <protection locked="0"/>
    </xf>
    <xf numFmtId="0" fontId="2" fillId="0" borderId="117" xfId="2" applyFont="1" applyBorder="1" applyAlignment="1" applyProtection="1">
      <alignment horizontal="left" vertical="top"/>
      <protection locked="0"/>
    </xf>
    <xf numFmtId="0" fontId="2" fillId="0" borderId="118" xfId="2" applyFont="1" applyBorder="1" applyAlignment="1" applyProtection="1">
      <alignment horizontal="left" vertical="top"/>
      <protection locked="0"/>
    </xf>
    <xf numFmtId="0" fontId="2" fillId="0" borderId="119" xfId="2" applyFont="1" applyBorder="1" applyAlignment="1" applyProtection="1">
      <alignment horizontal="left" vertical="top"/>
      <protection locked="0"/>
    </xf>
    <xf numFmtId="0" fontId="4" fillId="0" borderId="129" xfId="2" applyFont="1" applyBorder="1" applyAlignment="1" applyProtection="1">
      <alignment vertical="center" wrapText="1"/>
    </xf>
    <xf numFmtId="2" fontId="11" fillId="0" borderId="2" xfId="0" applyFont="1" applyBorder="1" applyAlignment="1" applyProtection="1"/>
    <xf numFmtId="49" fontId="11" fillId="0" borderId="0" xfId="2" applyNumberFormat="1" applyFont="1" applyBorder="1" applyAlignment="1" applyProtection="1">
      <alignment horizontal="center"/>
    </xf>
    <xf numFmtId="49" fontId="2" fillId="0" borderId="131" xfId="2" applyNumberFormat="1" applyFont="1" applyBorder="1" applyAlignment="1" applyProtection="1"/>
    <xf numFmtId="2" fontId="0" fillId="0" borderId="132" xfId="0" applyBorder="1" applyAlignment="1" applyProtection="1"/>
    <xf numFmtId="2" fontId="0" fillId="0" borderId="133" xfId="0" applyBorder="1" applyAlignment="1" applyProtection="1"/>
    <xf numFmtId="0" fontId="4" fillId="0" borderId="127" xfId="2" applyFont="1" applyBorder="1" applyAlignment="1" applyProtection="1">
      <alignment vertical="center" wrapText="1"/>
    </xf>
    <xf numFmtId="0" fontId="4" fillId="0" borderId="10" xfId="2" applyFont="1" applyBorder="1" applyAlignment="1" applyProtection="1">
      <alignment vertical="center" wrapText="1"/>
    </xf>
    <xf numFmtId="0" fontId="11" fillId="0" borderId="113" xfId="2" applyFont="1" applyBorder="1" applyAlignment="1" applyProtection="1">
      <alignment vertical="center" wrapText="1"/>
    </xf>
    <xf numFmtId="0" fontId="11" fillId="0" borderId="11" xfId="2" applyFont="1" applyBorder="1" applyAlignment="1" applyProtection="1">
      <alignment vertical="center" wrapText="1"/>
    </xf>
    <xf numFmtId="0" fontId="11" fillId="0" borderId="130" xfId="2" applyFont="1" applyBorder="1" applyAlignment="1" applyProtection="1">
      <alignment vertical="center" wrapText="1"/>
    </xf>
    <xf numFmtId="0" fontId="11" fillId="0" borderId="12" xfId="2" applyFont="1" applyBorder="1" applyAlignment="1" applyProtection="1">
      <alignment vertical="center" wrapText="1"/>
    </xf>
    <xf numFmtId="0" fontId="4" fillId="0" borderId="96" xfId="2" applyFont="1" applyBorder="1" applyAlignment="1" applyProtection="1">
      <alignment vertical="center" wrapText="1"/>
    </xf>
    <xf numFmtId="2" fontId="4" fillId="0" borderId="20" xfId="0" applyFont="1" applyBorder="1" applyAlignment="1" applyProtection="1">
      <alignment vertical="center"/>
    </xf>
    <xf numFmtId="0" fontId="4" fillId="0" borderId="7" xfId="2" applyFont="1" applyBorder="1" applyAlignment="1" applyProtection="1">
      <alignment vertical="center" wrapText="1"/>
    </xf>
    <xf numFmtId="2" fontId="11" fillId="0" borderId="8" xfId="0" applyFont="1" applyBorder="1" applyAlignment="1" applyProtection="1">
      <alignment vertical="center"/>
    </xf>
    <xf numFmtId="0" fontId="4" fillId="0" borderId="126" xfId="2" applyFont="1" applyBorder="1" applyAlignment="1" applyProtection="1">
      <alignment vertical="center" wrapText="1"/>
    </xf>
    <xf numFmtId="2" fontId="11" fillId="0" borderId="22" xfId="0" applyFont="1" applyBorder="1" applyAlignment="1" applyProtection="1">
      <alignment vertical="center"/>
    </xf>
    <xf numFmtId="0" fontId="3" fillId="4" borderId="137" xfId="2" applyFont="1" applyFill="1" applyBorder="1" applyAlignment="1" applyProtection="1">
      <alignment vertical="center" wrapText="1"/>
    </xf>
    <xf numFmtId="2" fontId="6" fillId="4" borderId="137" xfId="0" applyFont="1" applyFill="1" applyBorder="1" applyAlignment="1" applyProtection="1">
      <alignment vertical="center"/>
    </xf>
    <xf numFmtId="0" fontId="4" fillId="0" borderId="20" xfId="2" applyFont="1" applyBorder="1" applyAlignment="1" applyProtection="1">
      <alignment vertical="center" wrapText="1"/>
    </xf>
    <xf numFmtId="2" fontId="11" fillId="0" borderId="20" xfId="0" applyFont="1" applyBorder="1" applyAlignment="1" applyProtection="1">
      <alignment vertical="center"/>
    </xf>
    <xf numFmtId="2" fontId="11" fillId="0" borderId="35" xfId="0" applyFont="1" applyFill="1" applyBorder="1" applyAlignment="1">
      <alignment horizontal="left" vertical="center"/>
    </xf>
    <xf numFmtId="0" fontId="4" fillId="0" borderId="35" xfId="2" applyFont="1" applyBorder="1" applyAlignment="1">
      <alignment vertical="center"/>
    </xf>
    <xf numFmtId="2" fontId="4" fillId="0" borderId="113" xfId="0" applyFont="1" applyBorder="1" applyAlignment="1">
      <alignment vertical="center"/>
    </xf>
    <xf numFmtId="2" fontId="4" fillId="0" borderId="35" xfId="0" applyFont="1" applyBorder="1" applyAlignment="1">
      <alignment vertical="center"/>
    </xf>
    <xf numFmtId="2" fontId="11" fillId="0" borderId="37" xfId="0" applyFont="1" applyFill="1" applyBorder="1" applyAlignment="1">
      <alignment horizontal="left" vertical="center"/>
    </xf>
    <xf numFmtId="0" fontId="2" fillId="0" borderId="135" xfId="2" applyFont="1" applyBorder="1" applyAlignment="1">
      <alignment vertical="center"/>
    </xf>
    <xf numFmtId="2" fontId="0" fillId="0" borderId="36" xfId="0" applyBorder="1" applyAlignment="1">
      <alignment vertical="center"/>
    </xf>
    <xf numFmtId="0" fontId="15" fillId="5" borderId="70" xfId="2" applyFont="1" applyFill="1" applyBorder="1" applyAlignment="1">
      <alignment horizontal="left" vertical="center" wrapText="1"/>
    </xf>
    <xf numFmtId="0" fontId="15" fillId="5" borderId="44" xfId="2" applyFont="1" applyFill="1" applyBorder="1" applyAlignment="1">
      <alignment horizontal="left" vertical="center" wrapText="1"/>
    </xf>
    <xf numFmtId="0" fontId="3" fillId="2" borderId="123" xfId="2" applyFont="1" applyFill="1" applyBorder="1" applyAlignment="1">
      <alignment vertical="center" wrapText="1"/>
    </xf>
    <xf numFmtId="2" fontId="6" fillId="2" borderId="24" xfId="0" applyFont="1" applyFill="1" applyBorder="1" applyAlignment="1">
      <alignment vertical="center"/>
    </xf>
    <xf numFmtId="49" fontId="9" fillId="5" borderId="0" xfId="2" applyNumberFormat="1" applyFont="1" applyFill="1" applyBorder="1" applyAlignment="1" applyProtection="1">
      <protection hidden="1"/>
    </xf>
    <xf numFmtId="2" fontId="0" fillId="5" borderId="0" xfId="0" applyFill="1" applyAlignment="1" applyProtection="1">
      <protection hidden="1"/>
    </xf>
    <xf numFmtId="49" fontId="5" fillId="0" borderId="0" xfId="2" applyNumberFormat="1" applyFont="1" applyBorder="1" applyAlignment="1" applyProtection="1">
      <alignment horizontal="left" vertical="center"/>
      <protection hidden="1"/>
    </xf>
    <xf numFmtId="0" fontId="14" fillId="3" borderId="41" xfId="2" applyFont="1" applyFill="1" applyBorder="1" applyAlignment="1" applyProtection="1">
      <alignment vertical="center"/>
      <protection locked="0"/>
    </xf>
    <xf numFmtId="2" fontId="11" fillId="0" borderId="128" xfId="0" applyFont="1" applyFill="1" applyBorder="1" applyAlignment="1">
      <alignment horizontal="left" vertical="center"/>
    </xf>
    <xf numFmtId="0" fontId="4" fillId="0" borderId="128" xfId="2" applyFont="1" applyBorder="1" applyAlignment="1">
      <alignment vertical="center"/>
    </xf>
    <xf numFmtId="2" fontId="4" fillId="0" borderId="127" xfId="0" applyFont="1" applyBorder="1" applyAlignment="1">
      <alignment vertical="center"/>
    </xf>
  </cellXfs>
  <cellStyles count="3">
    <cellStyle name="Standard" xfId="0" builtinId="0"/>
    <cellStyle name="Standard_Modellrechnungen-rev" xfId="1"/>
    <cellStyle name="Standard_Modellrechnungen-rev 2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Tabelle1"/>
  <dimension ref="A1:I108"/>
  <sheetViews>
    <sheetView tabSelected="1" zoomScale="80" workbookViewId="0">
      <selection activeCell="B10" sqref="B10"/>
    </sheetView>
  </sheetViews>
  <sheetFormatPr baseColWidth="10" defaultRowHeight="13.2"/>
  <cols>
    <col min="1" max="1" width="6.77734375" style="3" customWidth="1"/>
    <col min="2" max="2" width="41.5546875" customWidth="1"/>
    <col min="3" max="3" width="8" customWidth="1"/>
    <col min="4" max="4" width="15.33203125" customWidth="1"/>
    <col min="5" max="5" width="18.77734375" customWidth="1"/>
    <col min="6" max="6" width="16.109375" customWidth="1"/>
    <col min="7" max="7" width="16.44140625" customWidth="1"/>
    <col min="8" max="8" width="18.5546875" customWidth="1"/>
    <col min="9" max="9" width="10.77734375" customWidth="1"/>
  </cols>
  <sheetData>
    <row r="1" spans="1:8" ht="9" customHeight="1" thickBot="1">
      <c r="A1" s="18"/>
      <c r="B1" s="19"/>
      <c r="C1" s="19"/>
      <c r="D1" s="19"/>
      <c r="E1" s="19"/>
      <c r="F1" s="19"/>
      <c r="G1" s="19"/>
      <c r="H1" s="20"/>
    </row>
    <row r="2" spans="1:8" ht="23.25" customHeight="1" thickTop="1">
      <c r="A2" s="58" t="s">
        <v>76</v>
      </c>
      <c r="B2" s="21"/>
      <c r="C2" s="57" t="s">
        <v>63</v>
      </c>
      <c r="D2" s="365" t="s">
        <v>114</v>
      </c>
      <c r="E2" s="366"/>
      <c r="F2" s="366"/>
      <c r="G2" s="366"/>
      <c r="H2" s="17">
        <v>2024</v>
      </c>
    </row>
    <row r="3" spans="1:8" ht="20.55" customHeight="1">
      <c r="A3" s="203">
        <v>1</v>
      </c>
      <c r="B3" s="348" t="s">
        <v>189</v>
      </c>
      <c r="C3" s="87"/>
      <c r="D3" s="362" t="s">
        <v>183</v>
      </c>
      <c r="E3" s="363"/>
      <c r="F3" s="363"/>
      <c r="G3" s="363"/>
      <c r="H3" s="4"/>
    </row>
    <row r="4" spans="1:8" ht="16.95" customHeight="1">
      <c r="A4" s="15" t="s">
        <v>50</v>
      </c>
      <c r="B4" s="348" t="s">
        <v>190</v>
      </c>
      <c r="C4" s="87"/>
      <c r="D4" s="373"/>
      <c r="E4" s="374"/>
      <c r="F4" s="374"/>
      <c r="G4" s="374"/>
      <c r="H4" s="374"/>
    </row>
    <row r="5" spans="1:8" ht="16.5" customHeight="1">
      <c r="A5" s="15" t="s">
        <v>16</v>
      </c>
      <c r="B5" s="348" t="s">
        <v>191</v>
      </c>
      <c r="C5" s="87">
        <f>VLOOKUP($A$5,A99:B101,2,FALSE)/100</f>
        <v>0.13039999999999999</v>
      </c>
      <c r="D5" s="373"/>
      <c r="E5" s="374"/>
      <c r="F5" s="374"/>
      <c r="G5" s="374"/>
      <c r="H5" s="374"/>
    </row>
    <row r="6" spans="1:8" ht="16.5" customHeight="1">
      <c r="A6" s="16">
        <v>113.4</v>
      </c>
      <c r="B6" s="348" t="s">
        <v>192</v>
      </c>
      <c r="C6" s="86"/>
      <c r="D6" s="373"/>
      <c r="E6" s="374"/>
      <c r="F6" s="374"/>
      <c r="G6" s="374"/>
      <c r="H6" s="374"/>
    </row>
    <row r="7" spans="1:8" ht="16.5" customHeight="1" thickBot="1">
      <c r="A7" s="24"/>
      <c r="B7" s="137" t="s">
        <v>193</v>
      </c>
      <c r="C7" s="88">
        <v>0.04</v>
      </c>
      <c r="D7" s="373"/>
      <c r="E7" s="374"/>
      <c r="F7" s="374"/>
      <c r="G7" s="374"/>
      <c r="H7" s="374"/>
    </row>
    <row r="8" spans="1:8" ht="9.4499999999999993" customHeight="1" thickTop="1" thickBot="1">
      <c r="A8" s="355"/>
      <c r="B8" s="356"/>
      <c r="C8" s="356"/>
      <c r="D8" s="356"/>
      <c r="E8" s="356"/>
      <c r="F8" s="356"/>
      <c r="G8" s="356"/>
      <c r="H8" s="356"/>
    </row>
    <row r="9" spans="1:8" s="1" customFormat="1" ht="21.45" customHeight="1" thickTop="1">
      <c r="A9" s="350"/>
      <c r="B9" s="115" t="s">
        <v>81</v>
      </c>
      <c r="C9" s="116"/>
      <c r="D9" s="117" t="s">
        <v>77</v>
      </c>
      <c r="E9" s="118" t="s">
        <v>82</v>
      </c>
      <c r="F9" s="119" t="s">
        <v>78</v>
      </c>
      <c r="G9" s="199" t="s">
        <v>79</v>
      </c>
      <c r="H9" s="200" t="s">
        <v>80</v>
      </c>
    </row>
    <row r="10" spans="1:8" ht="15.45" customHeight="1">
      <c r="A10" s="351"/>
      <c r="B10" s="120" t="s">
        <v>195</v>
      </c>
      <c r="C10" s="121"/>
      <c r="D10" s="67">
        <f>D50*($A$6/$H$45)</f>
        <v>100609.85454545457</v>
      </c>
      <c r="E10" s="67">
        <f>E50*($A$6/$H$45)</f>
        <v>88772.727272727279</v>
      </c>
      <c r="F10" s="67">
        <f>F50*($A$6/$H$45)</f>
        <v>76936.745454545468</v>
      </c>
      <c r="G10" s="67">
        <f>G50*($A$6/$H$45)</f>
        <v>71018.181818181823</v>
      </c>
      <c r="H10" s="68">
        <f>H50*($A$6/$H$45)</f>
        <v>61548.709090909098</v>
      </c>
    </row>
    <row r="11" spans="1:8" ht="15.75" customHeight="1">
      <c r="A11" s="351"/>
      <c r="B11" s="122" t="s">
        <v>196</v>
      </c>
      <c r="C11" s="123"/>
      <c r="D11" s="201">
        <f>(D50+D51)*($A$6/$H$45)</f>
        <v>130200.38181818184</v>
      </c>
      <c r="E11" s="201">
        <f>(E50+E51)*($A$6/$H$45)</f>
        <v>118364.40000000001</v>
      </c>
      <c r="F11" s="201">
        <f>(F50+F51)*($A$6/$H$45)</f>
        <v>106527.27272727275</v>
      </c>
      <c r="G11" s="201">
        <f>(G50+G51)*($A$6/$H$45)</f>
        <v>94691.290909090909</v>
      </c>
      <c r="H11" s="202">
        <f>(H50+H51)*($A$6/$H$45)</f>
        <v>71018.181818181823</v>
      </c>
    </row>
    <row r="12" spans="1:8" s="2" customFormat="1" ht="18.75" customHeight="1">
      <c r="A12" s="351"/>
      <c r="B12" s="357" t="s">
        <v>194</v>
      </c>
      <c r="C12" s="358"/>
      <c r="D12" s="69"/>
      <c r="E12" s="69"/>
      <c r="F12" s="69"/>
      <c r="G12" s="69"/>
      <c r="H12" s="70"/>
    </row>
    <row r="13" spans="1:8" s="2" customFormat="1" ht="19.05" customHeight="1">
      <c r="A13" s="124"/>
      <c r="B13" s="125" t="s">
        <v>112</v>
      </c>
      <c r="C13" s="126"/>
      <c r="D13" s="71"/>
      <c r="E13" s="71"/>
      <c r="F13" s="71"/>
      <c r="G13" s="71"/>
      <c r="H13" s="72"/>
    </row>
    <row r="14" spans="1:8" ht="17.25" customHeight="1">
      <c r="A14" s="127">
        <v>1.1000000000000001</v>
      </c>
      <c r="B14" s="359" t="s">
        <v>127</v>
      </c>
      <c r="C14" s="128"/>
      <c r="D14" s="73">
        <f>ROUND(2*(D15*(1+$C$5+$C$7)),1)/2</f>
        <v>182.85</v>
      </c>
      <c r="E14" s="73">
        <f>ROUND(2*(E15*(1+$C$5+$C$7)),1)/2</f>
        <v>166.25</v>
      </c>
      <c r="F14" s="73">
        <f>ROUND(2*(F15*(1+$C$5+$C$7)),1)/2</f>
        <v>149.6</v>
      </c>
      <c r="G14" s="73">
        <f>ROUND(2*(G15*(1+$C$5+$C$7)),1)/2</f>
        <v>133</v>
      </c>
      <c r="H14" s="74">
        <f>ROUND(2*(H15*(1+$C$5+$C$7)),1)/2</f>
        <v>99.75</v>
      </c>
    </row>
    <row r="15" spans="1:8" ht="15.75" customHeight="1">
      <c r="A15" s="127"/>
      <c r="B15" s="360"/>
      <c r="C15" s="129">
        <v>1.1999999999999999E-3</v>
      </c>
      <c r="D15" s="75">
        <f>$C15*(D$50+$C$41*D$51)*$A$6/$H$45</f>
        <v>156.24045818181818</v>
      </c>
      <c r="E15" s="75">
        <f>$C15*(E$50+$C$41*E$51)*$A$6/$H$45</f>
        <v>142.03727999999998</v>
      </c>
      <c r="F15" s="75">
        <f>$C15*(F$50+$C$41*F$51)*$A$6/$H$45</f>
        <v>127.83272727272727</v>
      </c>
      <c r="G15" s="75">
        <f>$C15*(G$50+$C$41*G$51)*$A$6/$H$45</f>
        <v>113.62954909090908</v>
      </c>
      <c r="H15" s="76">
        <f>$C15*(H$50+$C$41*H$51)*$A$6/$H$45</f>
        <v>85.221818181818165</v>
      </c>
    </row>
    <row r="16" spans="1:8" ht="17.25" customHeight="1">
      <c r="A16" s="127">
        <v>1.2</v>
      </c>
      <c r="B16" s="359" t="s">
        <v>120</v>
      </c>
      <c r="C16" s="128"/>
      <c r="D16" s="73">
        <f>ROUND(2*(D17*(1+$C$5+$C$7)),1)/2</f>
        <v>228.6</v>
      </c>
      <c r="E16" s="73">
        <f>ROUND(2*(E17*(1+$C$5+$C$7)),1)/2</f>
        <v>207.8</v>
      </c>
      <c r="F16" s="73">
        <f>ROUND(2*(F17*(1+$C$5+$C$7)),1)/2</f>
        <v>187</v>
      </c>
      <c r="G16" s="73">
        <f>ROUND(2*(G17*(1+$C$5+$C$7)),1)/2</f>
        <v>166.25</v>
      </c>
      <c r="H16" s="74">
        <f>ROUND(2*(H17*(1+$C$5+$C$7)),1)/2</f>
        <v>124.7</v>
      </c>
    </row>
    <row r="17" spans="1:8" ht="19.5" customHeight="1">
      <c r="A17" s="127"/>
      <c r="B17" s="360"/>
      <c r="C17" s="129">
        <v>1.5E-3</v>
      </c>
      <c r="D17" s="75">
        <f>$C17*(D$50+$C$41*D$51)*$A$6/$H$45</f>
        <v>195.30057272727274</v>
      </c>
      <c r="E17" s="75">
        <f>$C17*(E$50+$C$41*E$51)*$A$6/$H$45</f>
        <v>177.54660000000001</v>
      </c>
      <c r="F17" s="75">
        <f>$C17*(F$50+$C$41*F$51)*$A$6/$H$45</f>
        <v>159.79090909090911</v>
      </c>
      <c r="G17" s="75">
        <f>$C17*(G$50+$C$41*G$51)*$A$6/$H$45</f>
        <v>142.03693636363639</v>
      </c>
      <c r="H17" s="76">
        <f>$C17*(H$50+$C$41*H$51)*$A$6/$H$45</f>
        <v>106.52727272727272</v>
      </c>
    </row>
    <row r="18" spans="1:8" ht="28.5" customHeight="1">
      <c r="A18" s="127" t="s">
        <v>2</v>
      </c>
      <c r="B18" s="359" t="s">
        <v>163</v>
      </c>
      <c r="C18" s="128"/>
      <c r="D18" s="73">
        <f>ROUND(2*(D19*(1+$C$5+$C$7)),1)/2</f>
        <v>182.85</v>
      </c>
      <c r="E18" s="73">
        <f>ROUND(2*(E19*(1+$C$5+$C$7)),1)/2</f>
        <v>166.25</v>
      </c>
      <c r="F18" s="73">
        <f>ROUND(2*(F19*(1+$C$5+$C$7)),1)/2</f>
        <v>149.6</v>
      </c>
      <c r="G18" s="73">
        <f>ROUND(2*(G19*(1+$C$5+$C$7)),1)/2</f>
        <v>133</v>
      </c>
      <c r="H18" s="74">
        <f>ROUND(2*(H19*(1+$C$5+$C$7)),1)/2</f>
        <v>99.75</v>
      </c>
    </row>
    <row r="19" spans="1:8" ht="15.45" customHeight="1">
      <c r="A19" s="127"/>
      <c r="B19" s="360"/>
      <c r="C19" s="129">
        <v>1.1999999999999999E-3</v>
      </c>
      <c r="D19" s="75">
        <f>$C19*(D$50+$C$41*D$51)*$A$6/$H$45</f>
        <v>156.24045818181818</v>
      </c>
      <c r="E19" s="75">
        <f>$C19*(E$50+$C$41*E$51)*$A$6/$H$45</f>
        <v>142.03727999999998</v>
      </c>
      <c r="F19" s="75">
        <f>$C19*(F$50+$C$41*F$51)*$A$6/$H$45</f>
        <v>127.83272727272727</v>
      </c>
      <c r="G19" s="75">
        <f>$C19*(G$50+$C$41*G$51)*$A$6/$H$45</f>
        <v>113.62954909090908</v>
      </c>
      <c r="H19" s="76">
        <f>$C19*(H$50+$C$41*H$51)*$A$6/$H$45</f>
        <v>85.221818181818165</v>
      </c>
    </row>
    <row r="20" spans="1:8" ht="18.75" customHeight="1">
      <c r="A20" s="127" t="s">
        <v>3</v>
      </c>
      <c r="B20" s="359" t="s">
        <v>165</v>
      </c>
      <c r="C20" s="128"/>
      <c r="D20" s="73">
        <f>ROUND(2*(D21*(1+$C$5+$C$7)),1)/2</f>
        <v>228.6</v>
      </c>
      <c r="E20" s="73">
        <f>ROUND(2*(E21*(1+$C$5+$C$7)),1)/2</f>
        <v>207.8</v>
      </c>
      <c r="F20" s="73">
        <f>ROUND(2*(F21*(1+$C$5+$C$7)),1)/2</f>
        <v>187</v>
      </c>
      <c r="G20" s="73">
        <f>ROUND(2*(G21*(1+$C$5+$C$7)),1)/2</f>
        <v>166.25</v>
      </c>
      <c r="H20" s="74">
        <f>ROUND(2*(H21*(1+$C$5+$C$7)),1)/2</f>
        <v>124.7</v>
      </c>
    </row>
    <row r="21" spans="1:8" ht="18" customHeight="1">
      <c r="A21" s="127"/>
      <c r="B21" s="360"/>
      <c r="C21" s="129">
        <v>1.5E-3</v>
      </c>
      <c r="D21" s="75">
        <f>$C21*(D$50+$C$41*D$51)*$A$6/$H$45</f>
        <v>195.30057272727274</v>
      </c>
      <c r="E21" s="75">
        <f>$C21*(E$50+$C$41*E$51)*$A$6/$H$45</f>
        <v>177.54660000000001</v>
      </c>
      <c r="F21" s="75">
        <f>$C21*(F$50+$C$41*F$51)*$A$6/$H$45</f>
        <v>159.79090909090911</v>
      </c>
      <c r="G21" s="75">
        <f>$C21*(G$50+$C$41*G$51)*$A$6/$H$45</f>
        <v>142.03693636363639</v>
      </c>
      <c r="H21" s="76">
        <f>$C21*(H$50+$C$41*H$51)*$A$6/$H$45</f>
        <v>106.52727272727272</v>
      </c>
    </row>
    <row r="22" spans="1:8" ht="9" customHeight="1">
      <c r="A22" s="130"/>
      <c r="B22" s="131"/>
      <c r="C22" s="78"/>
      <c r="D22" s="77"/>
      <c r="E22" s="77"/>
      <c r="F22" s="78"/>
      <c r="G22" s="77"/>
      <c r="H22" s="79"/>
    </row>
    <row r="23" spans="1:8" ht="19.95" customHeight="1">
      <c r="A23" s="132"/>
      <c r="B23" s="133" t="s">
        <v>113</v>
      </c>
      <c r="C23" s="134"/>
      <c r="D23" s="80"/>
      <c r="E23" s="80"/>
      <c r="F23" s="80"/>
      <c r="G23" s="80"/>
      <c r="H23" s="81"/>
    </row>
    <row r="24" spans="1:8" ht="18" customHeight="1">
      <c r="A24" s="132" t="s">
        <v>4</v>
      </c>
      <c r="B24" s="361" t="s">
        <v>128</v>
      </c>
      <c r="C24" s="135"/>
      <c r="D24" s="82">
        <f>ROUND(2*(D25*(1+$C$5+$C$7)),1)/2</f>
        <v>274.3</v>
      </c>
      <c r="E24" s="82">
        <f>ROUND(2*(E25*(1+$C$5+$C$7)),1)/2</f>
        <v>249.35</v>
      </c>
      <c r="F24" s="82">
        <f>ROUND(2*(F25*(1+$C$5+$C$7)),1)/2</f>
        <v>224.4</v>
      </c>
      <c r="G24" s="82">
        <f>ROUND(2*(G25*(1+$C$5+$C$7)),1)/2</f>
        <v>199.5</v>
      </c>
      <c r="H24" s="83">
        <f>ROUND(2*(H25*(1+$C$5+$C$7)),1)/2</f>
        <v>149.6</v>
      </c>
    </row>
    <row r="25" spans="1:8" ht="15" customHeight="1">
      <c r="A25" s="132"/>
      <c r="B25" s="360"/>
      <c r="C25" s="136">
        <v>1.8E-3</v>
      </c>
      <c r="D25" s="84">
        <f>$C25*(D$50+$C$41*D$51)*$A$6/$H$45</f>
        <v>234.36068727272729</v>
      </c>
      <c r="E25" s="84">
        <f>$C25*(E$50+$C$41*E$51)*$A$6/$H$45</f>
        <v>213.05591999999999</v>
      </c>
      <c r="F25" s="84">
        <f>$C25*(F$50+$C$41*F$51)*$A$6/$H$45</f>
        <v>191.74909090909091</v>
      </c>
      <c r="G25" s="84">
        <f>$C25*(G$50+$C$41*G$51)*$A$6/$H$45</f>
        <v>170.44432363636363</v>
      </c>
      <c r="H25" s="85">
        <f>$C25*(H$50+$C$41*H$51)*$A$6/$H$45</f>
        <v>127.83272727272727</v>
      </c>
    </row>
    <row r="26" spans="1:8" ht="16.5" customHeight="1">
      <c r="A26" s="132" t="s">
        <v>5</v>
      </c>
      <c r="B26" s="361" t="s">
        <v>122</v>
      </c>
      <c r="C26" s="135"/>
      <c r="D26" s="82">
        <f>ROUND(2*(D27*(1+$C$5+$C$7)),1)/2</f>
        <v>380.95</v>
      </c>
      <c r="E26" s="82">
        <f>ROUND(2*(E27*(1+$C$5+$C$7)),1)/2</f>
        <v>346.35</v>
      </c>
      <c r="F26" s="82">
        <f>ROUND(2*(F27*(1+$C$5+$C$7)),1)/2</f>
        <v>311.7</v>
      </c>
      <c r="G26" s="82">
        <f>ROUND(2*(G27*(1+$C$5+$C$7)),1)/2</f>
        <v>277.05</v>
      </c>
      <c r="H26" s="83">
        <f>ROUND(2*(H27*(1+$C$5+$C$7)),1)/2</f>
        <v>207.8</v>
      </c>
    </row>
    <row r="27" spans="1:8" ht="18" customHeight="1">
      <c r="A27" s="132"/>
      <c r="B27" s="360"/>
      <c r="C27" s="136">
        <v>2.5000000000000001E-3</v>
      </c>
      <c r="D27" s="84">
        <f>$C27*(D$50+$C$41*D$51)*$A$6/$H$45</f>
        <v>325.50095454545459</v>
      </c>
      <c r="E27" s="84">
        <f>$C27*(E$50+$C$41*E$51)*$A$6/$H$45</f>
        <v>295.911</v>
      </c>
      <c r="F27" s="84">
        <f>$C27*(F$50+$C$41*F$51)*$A$6/$H$45</f>
        <v>266.31818181818181</v>
      </c>
      <c r="G27" s="84">
        <f>$C27*(G$50+$C$41*G$51)*$A$6/$H$45</f>
        <v>236.72822727272725</v>
      </c>
      <c r="H27" s="85">
        <f>$C27*(H$50+$C$41*H$51)*$A$6/$H$45</f>
        <v>177.54545454545453</v>
      </c>
    </row>
    <row r="28" spans="1:8" ht="18.75" customHeight="1">
      <c r="A28" s="132" t="s">
        <v>6</v>
      </c>
      <c r="B28" s="361" t="s">
        <v>164</v>
      </c>
      <c r="C28" s="135"/>
      <c r="D28" s="82">
        <f>ROUND(2*(D29*(1+$C$5+$C$7)),1)/2</f>
        <v>198.1</v>
      </c>
      <c r="E28" s="82">
        <f>ROUND(2*(E29*(1+$C$5+$C$7)),1)/2</f>
        <v>180.1</v>
      </c>
      <c r="F28" s="82">
        <f>ROUND(2*(F29*(1+$C$5+$C$7)),1)/2</f>
        <v>162.1</v>
      </c>
      <c r="G28" s="82">
        <f>ROUND(2*(G29*(1+$C$5+$C$7)),1)/2</f>
        <v>144.05000000000001</v>
      </c>
      <c r="H28" s="83">
        <f>ROUND(2*(H29*(1+$C$5+$C$7)),1)/2</f>
        <v>108.05</v>
      </c>
    </row>
    <row r="29" spans="1:8" ht="24.75" customHeight="1">
      <c r="A29" s="132"/>
      <c r="B29" s="360"/>
      <c r="C29" s="136">
        <v>1.2999999999999999E-3</v>
      </c>
      <c r="D29" s="84">
        <f>$C29*(D$50+$C$41*D$51)*$A$6/$H$45</f>
        <v>169.26049636363635</v>
      </c>
      <c r="E29" s="84">
        <f>$C29*(E$50+$C$41*E$51)*$A$6/$H$45</f>
        <v>153.87371999999996</v>
      </c>
      <c r="F29" s="84">
        <f>$C29*(F$50+$C$41*F$51)*$A$6/$H$45</f>
        <v>138.48545454545456</v>
      </c>
      <c r="G29" s="84">
        <f>$C29*(G$50+$C$41*G$51)*$A$6/$H$45</f>
        <v>123.09867818181817</v>
      </c>
      <c r="H29" s="85">
        <f>$C29*(H$50+$C$41*H$51)*$A$6/$H$45</f>
        <v>92.323636363636354</v>
      </c>
    </row>
    <row r="30" spans="1:8" ht="18" customHeight="1">
      <c r="A30" s="132" t="s">
        <v>7</v>
      </c>
      <c r="B30" s="361" t="s">
        <v>166</v>
      </c>
      <c r="C30" s="135"/>
      <c r="D30" s="82">
        <f>ROUND(2*(D31*(1+$C$5+$C$7)),1)/2</f>
        <v>320</v>
      </c>
      <c r="E30" s="82">
        <f>ROUND(2*(E31*(1+$C$5+$C$7)),1)/2</f>
        <v>290.89999999999998</v>
      </c>
      <c r="F30" s="82">
        <f>ROUND(2*(F31*(1+$C$5+$C$7)),1)/2</f>
        <v>261.85000000000002</v>
      </c>
      <c r="G30" s="82">
        <f>ROUND(2*(G31*(1+$C$5+$C$7)),1)/2</f>
        <v>232.75</v>
      </c>
      <c r="H30" s="83">
        <f>ROUND(2*(H31*(1+$C$5+$C$7)),1)/2</f>
        <v>174.55</v>
      </c>
    </row>
    <row r="31" spans="1:8" ht="13.5" customHeight="1">
      <c r="A31" s="132"/>
      <c r="B31" s="360"/>
      <c r="C31" s="136">
        <v>2.0999999999999999E-3</v>
      </c>
      <c r="D31" s="84">
        <f>$C31*(D$50+$C$41*D$51)*$A$6/$H$45</f>
        <v>273.42080181818181</v>
      </c>
      <c r="E31" s="84">
        <f>$C31*(E$50+$C$41*E$51)*$A$6/$H$45</f>
        <v>248.56523999999996</v>
      </c>
      <c r="F31" s="84">
        <f>$C31*(F$50+$C$41*F$51)*$A$6/$H$45</f>
        <v>223.70727272727274</v>
      </c>
      <c r="G31" s="84">
        <f>$C31*(G$50+$C$41*G$51)*$A$6/$H$45</f>
        <v>198.85171090909085</v>
      </c>
      <c r="H31" s="85">
        <f>$C31*(H$50+$C$41*H$51)*$A$6/$H$45</f>
        <v>149.13818181818181</v>
      </c>
    </row>
    <row r="32" spans="1:8" ht="6" customHeight="1">
      <c r="A32" s="352"/>
      <c r="B32" s="131"/>
      <c r="C32" s="78"/>
      <c r="D32" s="77"/>
      <c r="E32" s="77"/>
      <c r="F32" s="78"/>
      <c r="G32" s="77"/>
      <c r="H32" s="79"/>
    </row>
    <row r="33" spans="1:9" ht="17.55" customHeight="1">
      <c r="A33" s="353"/>
      <c r="B33" s="370" t="s">
        <v>174</v>
      </c>
      <c r="C33" s="371"/>
      <c r="D33" s="371"/>
      <c r="E33" s="371"/>
      <c r="F33" s="371"/>
      <c r="G33" s="371"/>
      <c r="H33" s="372"/>
    </row>
    <row r="34" spans="1:9" ht="15.45" customHeight="1" thickBot="1">
      <c r="A34" s="354"/>
      <c r="B34" s="367" t="s">
        <v>129</v>
      </c>
      <c r="C34" s="368"/>
      <c r="D34" s="368"/>
      <c r="E34" s="368"/>
      <c r="F34" s="368"/>
      <c r="G34" s="368"/>
      <c r="H34" s="369"/>
    </row>
    <row r="35" spans="1:9" ht="21" customHeight="1" thickTop="1">
      <c r="A35" s="25"/>
      <c r="B35" s="26"/>
      <c r="C35" s="26"/>
      <c r="D35" s="26"/>
      <c r="E35" s="26"/>
      <c r="F35" s="26"/>
      <c r="G35" s="26"/>
      <c r="H35" s="26"/>
      <c r="I35" s="36"/>
    </row>
    <row r="36" spans="1:9" s="86" customFormat="1" ht="18" customHeight="1">
      <c r="A36" s="138"/>
      <c r="B36" s="139"/>
      <c r="C36" s="139"/>
      <c r="D36" s="139"/>
      <c r="E36" s="139"/>
      <c r="F36" s="139"/>
      <c r="G36" s="139"/>
      <c r="H36" s="139"/>
      <c r="I36" s="140"/>
    </row>
    <row r="37" spans="1:9" s="86" customFormat="1" ht="19.5" customHeight="1">
      <c r="A37" s="138"/>
      <c r="B37" s="139"/>
      <c r="C37" s="139"/>
      <c r="D37" s="139"/>
      <c r="E37" s="139"/>
      <c r="F37" s="139"/>
      <c r="G37" s="139"/>
      <c r="H37" s="139"/>
      <c r="I37" s="140"/>
    </row>
    <row r="38" spans="1:9" s="86" customFormat="1" ht="19.95" hidden="1" customHeight="1">
      <c r="A38" s="138"/>
      <c r="B38" s="139"/>
      <c r="C38" s="139"/>
      <c r="D38" s="139"/>
      <c r="E38" s="139"/>
      <c r="F38" s="139"/>
      <c r="G38" s="139"/>
      <c r="H38" s="139"/>
    </row>
    <row r="39" spans="1:9" s="86" customFormat="1" ht="19.95" hidden="1" customHeight="1">
      <c r="A39" s="138"/>
      <c r="B39" s="343" t="s">
        <v>181</v>
      </c>
      <c r="C39" s="344">
        <v>1.1000000000000001</v>
      </c>
      <c r="D39" s="139"/>
      <c r="E39" s="139"/>
      <c r="F39" s="139"/>
      <c r="G39" s="139"/>
      <c r="H39" s="139"/>
    </row>
    <row r="40" spans="1:9" s="86" customFormat="1" ht="10.050000000000001" hidden="1" customHeight="1">
      <c r="A40" s="138"/>
      <c r="B40" s="142"/>
      <c r="C40" s="143"/>
      <c r="D40" s="143"/>
      <c r="E40" s="98"/>
      <c r="F40" s="98"/>
      <c r="G40" s="98"/>
      <c r="H40" s="140"/>
    </row>
    <row r="41" spans="1:9" s="86" customFormat="1" ht="19.95" hidden="1" customHeight="1">
      <c r="A41" s="138"/>
      <c r="B41" s="141" t="s">
        <v>150</v>
      </c>
      <c r="C41" s="377">
        <f>VLOOKUP(A4,A54:H94,2,FALSE)/100</f>
        <v>1</v>
      </c>
      <c r="D41" s="378"/>
      <c r="E41" s="98" t="s">
        <v>151</v>
      </c>
      <c r="F41" s="98"/>
      <c r="G41" s="98"/>
      <c r="H41" s="140"/>
    </row>
    <row r="42" spans="1:9" s="86" customFormat="1" ht="19.95" hidden="1" customHeight="1">
      <c r="A42" s="138"/>
      <c r="B42" s="142"/>
      <c r="C42" s="143"/>
      <c r="D42" s="143"/>
      <c r="E42" s="98"/>
      <c r="F42" s="98"/>
      <c r="G42" s="98"/>
      <c r="H42" s="140"/>
    </row>
    <row r="43" spans="1:9" s="86" customFormat="1" ht="19.95" hidden="1" customHeight="1">
      <c r="A43" s="138"/>
      <c r="B43" s="144" t="s">
        <v>152</v>
      </c>
      <c r="C43" s="143"/>
      <c r="D43" s="143"/>
      <c r="E43" s="98"/>
      <c r="F43" s="98"/>
      <c r="G43" s="98"/>
      <c r="H43" s="140"/>
    </row>
    <row r="44" spans="1:9" s="86" customFormat="1" ht="19.95" hidden="1" customHeight="1">
      <c r="A44" s="138"/>
      <c r="C44" s="143"/>
      <c r="D44" s="143"/>
      <c r="E44" s="98"/>
      <c r="F44" s="98"/>
      <c r="G44" s="98"/>
      <c r="H44" s="140"/>
    </row>
    <row r="45" spans="1:9" s="86" customFormat="1" ht="19.95" hidden="1" customHeight="1">
      <c r="A45" s="138"/>
      <c r="B45" s="145" t="s">
        <v>1</v>
      </c>
      <c r="C45" s="375">
        <v>2184</v>
      </c>
      <c r="D45" s="376"/>
      <c r="F45" s="145" t="s">
        <v>0</v>
      </c>
      <c r="G45" s="146">
        <v>2009</v>
      </c>
      <c r="H45" s="147">
        <v>108.9</v>
      </c>
    </row>
    <row r="46" spans="1:9" s="86" customFormat="1" ht="19.95" hidden="1" customHeight="1">
      <c r="A46" s="138"/>
      <c r="B46" s="140"/>
      <c r="D46" s="140"/>
      <c r="E46" s="140"/>
      <c r="F46" s="140"/>
      <c r="G46" s="140"/>
    </row>
    <row r="47" spans="1:9" s="86" customFormat="1" ht="19.95" hidden="1" customHeight="1">
      <c r="A47" s="148"/>
      <c r="B47" s="149" t="s">
        <v>184</v>
      </c>
      <c r="C47" s="150"/>
      <c r="D47" s="151" t="s">
        <v>51</v>
      </c>
      <c r="E47" s="151" t="s">
        <v>52</v>
      </c>
      <c r="F47" s="151" t="s">
        <v>53</v>
      </c>
      <c r="G47" s="151" t="s">
        <v>54</v>
      </c>
      <c r="H47" s="152" t="s">
        <v>55</v>
      </c>
    </row>
    <row r="48" spans="1:9" s="86" customFormat="1" ht="19.95" hidden="1" customHeight="1">
      <c r="A48" s="148"/>
      <c r="B48" s="153" t="s">
        <v>172</v>
      </c>
      <c r="C48" s="204">
        <v>1</v>
      </c>
      <c r="D48" s="154">
        <f>D104*$C$39</f>
        <v>96617.400000000009</v>
      </c>
      <c r="E48" s="154">
        <f t="shared" ref="E48:H48" si="0">E104*$C$39</f>
        <v>85250</v>
      </c>
      <c r="F48" s="154">
        <f t="shared" si="0"/>
        <v>73883.700000000012</v>
      </c>
      <c r="G48" s="154">
        <f t="shared" si="0"/>
        <v>68200</v>
      </c>
      <c r="H48" s="154">
        <f t="shared" si="0"/>
        <v>59106.3</v>
      </c>
    </row>
    <row r="49" spans="1:8" s="86" customFormat="1" ht="19.95" hidden="1" customHeight="1">
      <c r="A49" s="148"/>
      <c r="B49" s="157" t="s">
        <v>173</v>
      </c>
      <c r="C49" s="204">
        <v>1</v>
      </c>
      <c r="D49" s="154">
        <f t="shared" ref="D49:H51" si="1">D105*$C$39</f>
        <v>28416.300000000003</v>
      </c>
      <c r="E49" s="154">
        <f t="shared" si="1"/>
        <v>28417.4</v>
      </c>
      <c r="F49" s="154">
        <f t="shared" si="1"/>
        <v>28416.300000000003</v>
      </c>
      <c r="G49" s="154">
        <f t="shared" si="1"/>
        <v>22733.7</v>
      </c>
      <c r="H49" s="154">
        <f t="shared" si="1"/>
        <v>9093.7000000000007</v>
      </c>
    </row>
    <row r="50" spans="1:8" s="86" customFormat="1" ht="19.95" hidden="1" customHeight="1">
      <c r="A50" s="148"/>
      <c r="B50" s="153" t="s">
        <v>172</v>
      </c>
      <c r="C50" s="205">
        <f>IF(OR(A3&gt;1.05,A3&lt;0.95),0,A3)</f>
        <v>1</v>
      </c>
      <c r="D50" s="154">
        <f t="shared" si="1"/>
        <v>96617.400000000009</v>
      </c>
      <c r="E50" s="154">
        <f t="shared" si="1"/>
        <v>85250</v>
      </c>
      <c r="F50" s="154">
        <f t="shared" si="1"/>
        <v>73883.700000000012</v>
      </c>
      <c r="G50" s="154">
        <f t="shared" si="1"/>
        <v>68200</v>
      </c>
      <c r="H50" s="154">
        <f t="shared" si="1"/>
        <v>59106.3</v>
      </c>
    </row>
    <row r="51" spans="1:8" s="86" customFormat="1" ht="19.95" hidden="1" customHeight="1">
      <c r="A51" s="148"/>
      <c r="B51" s="157" t="s">
        <v>173</v>
      </c>
      <c r="C51" s="206">
        <f>C50</f>
        <v>1</v>
      </c>
      <c r="D51" s="154">
        <f t="shared" si="1"/>
        <v>28416.300000000003</v>
      </c>
      <c r="E51" s="154">
        <f t="shared" si="1"/>
        <v>28417.4</v>
      </c>
      <c r="F51" s="154">
        <f t="shared" si="1"/>
        <v>28416.300000000003</v>
      </c>
      <c r="G51" s="154">
        <f t="shared" si="1"/>
        <v>22733.7</v>
      </c>
      <c r="H51" s="154">
        <f t="shared" si="1"/>
        <v>9093.7000000000007</v>
      </c>
    </row>
    <row r="52" spans="1:8" s="86" customFormat="1" ht="19.95" hidden="1" customHeight="1">
      <c r="A52" s="148"/>
      <c r="B52" s="161"/>
      <c r="C52" s="162"/>
      <c r="D52" s="163"/>
      <c r="E52" s="164"/>
      <c r="F52" s="163"/>
      <c r="G52" s="163"/>
      <c r="H52" s="165"/>
    </row>
    <row r="53" spans="1:8" s="86" customFormat="1" ht="19.95" hidden="1" customHeight="1">
      <c r="A53" s="148"/>
      <c r="B53" s="166" t="s">
        <v>115</v>
      </c>
      <c r="C53" s="167"/>
      <c r="D53" s="168" t="s">
        <v>149</v>
      </c>
      <c r="E53" s="169"/>
      <c r="F53" s="168"/>
      <c r="G53" s="168"/>
      <c r="H53" s="170"/>
    </row>
    <row r="54" spans="1:8" s="86" customFormat="1" ht="19.95" hidden="1" customHeight="1">
      <c r="A54" s="171" t="s">
        <v>10</v>
      </c>
      <c r="B54" s="172">
        <v>0</v>
      </c>
      <c r="C54" s="173"/>
      <c r="D54" s="174">
        <f t="shared" ref="D54:H63" si="2">D$50+D$51*$B54/100</f>
        <v>96617.400000000009</v>
      </c>
      <c r="E54" s="175">
        <f t="shared" si="2"/>
        <v>85250</v>
      </c>
      <c r="F54" s="174">
        <f t="shared" si="2"/>
        <v>73883.700000000012</v>
      </c>
      <c r="G54" s="174">
        <f t="shared" si="2"/>
        <v>68200</v>
      </c>
      <c r="H54" s="176">
        <f t="shared" si="2"/>
        <v>59106.3</v>
      </c>
    </row>
    <row r="55" spans="1:8" s="86" customFormat="1" ht="19.95" hidden="1" customHeight="1">
      <c r="A55" s="171" t="s">
        <v>11</v>
      </c>
      <c r="B55" s="172">
        <v>6</v>
      </c>
      <c r="C55" s="173"/>
      <c r="D55" s="174">
        <f t="shared" si="2"/>
        <v>98322.378000000012</v>
      </c>
      <c r="E55" s="175">
        <f t="shared" si="2"/>
        <v>86955.043999999994</v>
      </c>
      <c r="F55" s="174">
        <f t="shared" si="2"/>
        <v>75588.678000000014</v>
      </c>
      <c r="G55" s="174">
        <f t="shared" si="2"/>
        <v>69564.021999999997</v>
      </c>
      <c r="H55" s="176">
        <f t="shared" si="2"/>
        <v>59651.922000000006</v>
      </c>
    </row>
    <row r="56" spans="1:8" s="86" customFormat="1" ht="6.45" hidden="1" customHeight="1">
      <c r="A56" s="171" t="s">
        <v>12</v>
      </c>
      <c r="B56" s="172">
        <v>12</v>
      </c>
      <c r="C56" s="173"/>
      <c r="D56" s="174">
        <f t="shared" si="2"/>
        <v>100027.35600000001</v>
      </c>
      <c r="E56" s="175">
        <f t="shared" si="2"/>
        <v>88660.088000000003</v>
      </c>
      <c r="F56" s="174">
        <f t="shared" si="2"/>
        <v>77293.656000000017</v>
      </c>
      <c r="G56" s="174">
        <f t="shared" si="2"/>
        <v>70928.043999999994</v>
      </c>
      <c r="H56" s="176">
        <f t="shared" si="2"/>
        <v>60197.544000000002</v>
      </c>
    </row>
    <row r="57" spans="1:8" s="86" customFormat="1" ht="19.95" hidden="1" customHeight="1">
      <c r="A57" s="171" t="s">
        <v>13</v>
      </c>
      <c r="B57" s="172">
        <v>18</v>
      </c>
      <c r="C57" s="173"/>
      <c r="D57" s="174">
        <f t="shared" si="2"/>
        <v>101732.334</v>
      </c>
      <c r="E57" s="175">
        <f t="shared" si="2"/>
        <v>90365.131999999998</v>
      </c>
      <c r="F57" s="174">
        <f t="shared" si="2"/>
        <v>78998.634000000005</v>
      </c>
      <c r="G57" s="174">
        <f t="shared" si="2"/>
        <v>72292.066000000006</v>
      </c>
      <c r="H57" s="176">
        <f t="shared" si="2"/>
        <v>60743.166000000005</v>
      </c>
    </row>
    <row r="58" spans="1:8" s="86" customFormat="1" ht="19.95" hidden="1" customHeight="1">
      <c r="A58" s="171" t="s">
        <v>14</v>
      </c>
      <c r="B58" s="172">
        <v>24</v>
      </c>
      <c r="C58" s="173"/>
      <c r="D58" s="174">
        <f t="shared" si="2"/>
        <v>103437.31200000001</v>
      </c>
      <c r="E58" s="175">
        <f t="shared" si="2"/>
        <v>92070.176000000007</v>
      </c>
      <c r="F58" s="174">
        <f t="shared" si="2"/>
        <v>80703.612000000008</v>
      </c>
      <c r="G58" s="174">
        <f t="shared" si="2"/>
        <v>73656.088000000003</v>
      </c>
      <c r="H58" s="176">
        <f t="shared" si="2"/>
        <v>61288.788</v>
      </c>
    </row>
    <row r="59" spans="1:8" s="86" customFormat="1" ht="19.95" hidden="1" customHeight="1">
      <c r="A59" s="171" t="s">
        <v>15</v>
      </c>
      <c r="B59" s="172">
        <v>30</v>
      </c>
      <c r="C59" s="173"/>
      <c r="D59" s="174">
        <f t="shared" si="2"/>
        <v>105142.29000000001</v>
      </c>
      <c r="E59" s="175">
        <f t="shared" si="2"/>
        <v>93775.22</v>
      </c>
      <c r="F59" s="174">
        <f t="shared" si="2"/>
        <v>82408.590000000011</v>
      </c>
      <c r="G59" s="174">
        <f t="shared" si="2"/>
        <v>75020.11</v>
      </c>
      <c r="H59" s="176">
        <f t="shared" si="2"/>
        <v>61834.41</v>
      </c>
    </row>
    <row r="60" spans="1:8" s="86" customFormat="1" ht="19.95" hidden="1" customHeight="1">
      <c r="A60" s="171" t="s">
        <v>16</v>
      </c>
      <c r="B60" s="172">
        <v>35</v>
      </c>
      <c r="C60" s="173"/>
      <c r="D60" s="174">
        <f t="shared" si="2"/>
        <v>106563.10500000001</v>
      </c>
      <c r="E60" s="175">
        <f t="shared" si="2"/>
        <v>95196.09</v>
      </c>
      <c r="F60" s="174">
        <f t="shared" si="2"/>
        <v>83829.405000000013</v>
      </c>
      <c r="G60" s="174">
        <f t="shared" si="2"/>
        <v>76156.794999999998</v>
      </c>
      <c r="H60" s="176">
        <f t="shared" si="2"/>
        <v>62289.095000000001</v>
      </c>
    </row>
    <row r="61" spans="1:8" s="86" customFormat="1" ht="19.95" hidden="1" customHeight="1">
      <c r="A61" s="171" t="s">
        <v>17</v>
      </c>
      <c r="B61" s="172">
        <v>40</v>
      </c>
      <c r="C61" s="173"/>
      <c r="D61" s="174">
        <f t="shared" si="2"/>
        <v>107983.92000000001</v>
      </c>
      <c r="E61" s="175">
        <f t="shared" si="2"/>
        <v>96616.959999999992</v>
      </c>
      <c r="F61" s="174">
        <f t="shared" si="2"/>
        <v>85250.220000000016</v>
      </c>
      <c r="G61" s="174">
        <f t="shared" si="2"/>
        <v>77293.48</v>
      </c>
      <c r="H61" s="176">
        <f t="shared" si="2"/>
        <v>62743.780000000006</v>
      </c>
    </row>
    <row r="62" spans="1:8" s="86" customFormat="1" ht="19.95" hidden="1" customHeight="1">
      <c r="A62" s="171" t="s">
        <v>18</v>
      </c>
      <c r="B62" s="172">
        <v>45</v>
      </c>
      <c r="C62" s="173"/>
      <c r="D62" s="174">
        <f t="shared" si="2"/>
        <v>109404.73500000002</v>
      </c>
      <c r="E62" s="175">
        <f t="shared" si="2"/>
        <v>98037.83</v>
      </c>
      <c r="F62" s="174">
        <f t="shared" si="2"/>
        <v>86671.035000000018</v>
      </c>
      <c r="G62" s="174">
        <f t="shared" si="2"/>
        <v>78430.165000000008</v>
      </c>
      <c r="H62" s="176">
        <f t="shared" si="2"/>
        <v>63198.465000000004</v>
      </c>
    </row>
    <row r="63" spans="1:8" s="86" customFormat="1" ht="19.95" hidden="1" customHeight="1">
      <c r="A63" s="171" t="s">
        <v>19</v>
      </c>
      <c r="B63" s="172">
        <v>50</v>
      </c>
      <c r="C63" s="173"/>
      <c r="D63" s="174">
        <f t="shared" si="2"/>
        <v>110825.55000000002</v>
      </c>
      <c r="E63" s="175">
        <f t="shared" si="2"/>
        <v>99458.7</v>
      </c>
      <c r="F63" s="174">
        <f t="shared" si="2"/>
        <v>88091.85</v>
      </c>
      <c r="G63" s="174">
        <f t="shared" si="2"/>
        <v>79566.850000000006</v>
      </c>
      <c r="H63" s="176">
        <f t="shared" si="2"/>
        <v>63653.15</v>
      </c>
    </row>
    <row r="64" spans="1:8" s="86" customFormat="1" ht="19.95" hidden="1" customHeight="1">
      <c r="A64" s="171" t="s">
        <v>20</v>
      </c>
      <c r="B64" s="172">
        <v>54</v>
      </c>
      <c r="C64" s="173"/>
      <c r="D64" s="174">
        <f t="shared" ref="D64:H73" si="3">D$50+D$51*$B64/100</f>
        <v>111962.202</v>
      </c>
      <c r="E64" s="175">
        <f t="shared" si="3"/>
        <v>100595.39600000001</v>
      </c>
      <c r="F64" s="174">
        <f t="shared" si="3"/>
        <v>89228.502000000008</v>
      </c>
      <c r="G64" s="174">
        <f t="shared" si="3"/>
        <v>80476.198000000004</v>
      </c>
      <c r="H64" s="176">
        <f t="shared" si="3"/>
        <v>64016.898000000001</v>
      </c>
    </row>
    <row r="65" spans="1:8" s="86" customFormat="1" ht="19.95" hidden="1" customHeight="1">
      <c r="A65" s="171" t="s">
        <v>21</v>
      </c>
      <c r="B65" s="172">
        <v>58</v>
      </c>
      <c r="C65" s="173"/>
      <c r="D65" s="174">
        <f t="shared" si="3"/>
        <v>113098.85400000001</v>
      </c>
      <c r="E65" s="175">
        <f t="shared" si="3"/>
        <v>101732.092</v>
      </c>
      <c r="F65" s="174">
        <f t="shared" si="3"/>
        <v>90365.15400000001</v>
      </c>
      <c r="G65" s="174">
        <f t="shared" si="3"/>
        <v>81385.546000000002</v>
      </c>
      <c r="H65" s="176">
        <f t="shared" si="3"/>
        <v>64380.646000000008</v>
      </c>
    </row>
    <row r="66" spans="1:8" s="86" customFormat="1" ht="19.95" hidden="1" customHeight="1">
      <c r="A66" s="171" t="s">
        <v>22</v>
      </c>
      <c r="B66" s="172">
        <v>62</v>
      </c>
      <c r="C66" s="173"/>
      <c r="D66" s="174">
        <f t="shared" si="3"/>
        <v>114235.50600000001</v>
      </c>
      <c r="E66" s="175">
        <f t="shared" si="3"/>
        <v>102868.788</v>
      </c>
      <c r="F66" s="174">
        <f t="shared" si="3"/>
        <v>91501.806000000011</v>
      </c>
      <c r="G66" s="174">
        <f t="shared" si="3"/>
        <v>82294.894</v>
      </c>
      <c r="H66" s="176">
        <f t="shared" si="3"/>
        <v>64744.394</v>
      </c>
    </row>
    <row r="67" spans="1:8" s="86" customFormat="1" ht="19.95" hidden="1" customHeight="1">
      <c r="A67" s="171" t="s">
        <v>23</v>
      </c>
      <c r="B67" s="172">
        <v>65</v>
      </c>
      <c r="C67" s="173"/>
      <c r="D67" s="174">
        <f t="shared" si="3"/>
        <v>115087.99500000001</v>
      </c>
      <c r="E67" s="175">
        <f t="shared" si="3"/>
        <v>103721.31</v>
      </c>
      <c r="F67" s="174">
        <f t="shared" si="3"/>
        <v>92354.295000000013</v>
      </c>
      <c r="G67" s="174">
        <f t="shared" si="3"/>
        <v>82976.904999999999</v>
      </c>
      <c r="H67" s="176">
        <f t="shared" si="3"/>
        <v>65017.205000000002</v>
      </c>
    </row>
    <row r="68" spans="1:8" s="86" customFormat="1" ht="19.95" hidden="1" customHeight="1">
      <c r="A68" s="171" t="s">
        <v>24</v>
      </c>
      <c r="B68" s="172">
        <v>68</v>
      </c>
      <c r="C68" s="173"/>
      <c r="D68" s="174">
        <f t="shared" si="3"/>
        <v>115940.48400000001</v>
      </c>
      <c r="E68" s="175">
        <f t="shared" si="3"/>
        <v>104573.83199999999</v>
      </c>
      <c r="F68" s="174">
        <f t="shared" si="3"/>
        <v>93206.784000000014</v>
      </c>
      <c r="G68" s="174">
        <f t="shared" si="3"/>
        <v>83658.915999999997</v>
      </c>
      <c r="H68" s="176">
        <f t="shared" si="3"/>
        <v>65290.016000000003</v>
      </c>
    </row>
    <row r="69" spans="1:8" s="86" customFormat="1" ht="19.95" hidden="1" customHeight="1">
      <c r="A69" s="171" t="s">
        <v>25</v>
      </c>
      <c r="B69" s="172">
        <v>71</v>
      </c>
      <c r="C69" s="173"/>
      <c r="D69" s="174">
        <f t="shared" si="3"/>
        <v>116792.97300000001</v>
      </c>
      <c r="E69" s="175">
        <f t="shared" si="3"/>
        <v>105426.35400000001</v>
      </c>
      <c r="F69" s="174">
        <f t="shared" si="3"/>
        <v>94059.273000000016</v>
      </c>
      <c r="G69" s="174">
        <f t="shared" si="3"/>
        <v>84340.926999999996</v>
      </c>
      <c r="H69" s="176">
        <f t="shared" si="3"/>
        <v>65562.827000000005</v>
      </c>
    </row>
    <row r="70" spans="1:8" s="86" customFormat="1" ht="19.95" hidden="1" customHeight="1">
      <c r="A70" s="171" t="s">
        <v>26</v>
      </c>
      <c r="B70" s="172">
        <v>74</v>
      </c>
      <c r="C70" s="173"/>
      <c r="D70" s="174">
        <f t="shared" si="3"/>
        <v>117645.46200000001</v>
      </c>
      <c r="E70" s="175">
        <f t="shared" si="3"/>
        <v>106278.876</v>
      </c>
      <c r="F70" s="174">
        <f t="shared" si="3"/>
        <v>94911.762000000017</v>
      </c>
      <c r="G70" s="174">
        <f t="shared" si="3"/>
        <v>85022.937999999995</v>
      </c>
      <c r="H70" s="176">
        <f t="shared" si="3"/>
        <v>65835.638000000006</v>
      </c>
    </row>
    <row r="71" spans="1:8" s="86" customFormat="1" ht="19.95" hidden="1" customHeight="1">
      <c r="A71" s="171" t="s">
        <v>27</v>
      </c>
      <c r="B71" s="172">
        <v>76</v>
      </c>
      <c r="C71" s="173"/>
      <c r="D71" s="174">
        <f t="shared" si="3"/>
        <v>118213.78800000002</v>
      </c>
      <c r="E71" s="175">
        <f t="shared" si="3"/>
        <v>106847.224</v>
      </c>
      <c r="F71" s="174">
        <f t="shared" si="3"/>
        <v>95480.088000000018</v>
      </c>
      <c r="G71" s="174">
        <f t="shared" si="3"/>
        <v>85477.611999999994</v>
      </c>
      <c r="H71" s="176">
        <f t="shared" si="3"/>
        <v>66017.512000000002</v>
      </c>
    </row>
    <row r="72" spans="1:8" s="86" customFormat="1" ht="19.95" hidden="1" customHeight="1">
      <c r="A72" s="171" t="s">
        <v>28</v>
      </c>
      <c r="B72" s="172">
        <v>78</v>
      </c>
      <c r="C72" s="173"/>
      <c r="D72" s="174">
        <f t="shared" si="3"/>
        <v>118782.11400000002</v>
      </c>
      <c r="E72" s="175">
        <f t="shared" si="3"/>
        <v>107415.572</v>
      </c>
      <c r="F72" s="174">
        <f t="shared" si="3"/>
        <v>96048.414000000019</v>
      </c>
      <c r="G72" s="174">
        <f t="shared" si="3"/>
        <v>85932.285999999993</v>
      </c>
      <c r="H72" s="176">
        <f t="shared" si="3"/>
        <v>66199.385999999999</v>
      </c>
    </row>
    <row r="73" spans="1:8" s="86" customFormat="1" ht="19.95" hidden="1" customHeight="1">
      <c r="A73" s="171" t="s">
        <v>29</v>
      </c>
      <c r="B73" s="172">
        <v>80</v>
      </c>
      <c r="C73" s="173"/>
      <c r="D73" s="174">
        <f t="shared" si="3"/>
        <v>119350.44</v>
      </c>
      <c r="E73" s="175">
        <f t="shared" si="3"/>
        <v>107983.92</v>
      </c>
      <c r="F73" s="174">
        <f t="shared" si="3"/>
        <v>96616.74000000002</v>
      </c>
      <c r="G73" s="174">
        <f t="shared" si="3"/>
        <v>86386.959999999992</v>
      </c>
      <c r="H73" s="176">
        <f t="shared" si="3"/>
        <v>66381.260000000009</v>
      </c>
    </row>
    <row r="74" spans="1:8" s="86" customFormat="1" ht="19.5" hidden="1" customHeight="1">
      <c r="A74" s="171" t="s">
        <v>30</v>
      </c>
      <c r="B74" s="172">
        <v>81.5</v>
      </c>
      <c r="C74" s="173"/>
      <c r="D74" s="174">
        <f t="shared" ref="D74:H83" si="4">D$50+D$51*$B74/100</f>
        <v>119776.6845</v>
      </c>
      <c r="E74" s="175">
        <f t="shared" si="4"/>
        <v>108410.181</v>
      </c>
      <c r="F74" s="174">
        <f t="shared" si="4"/>
        <v>97042.98450000002</v>
      </c>
      <c r="G74" s="174">
        <f t="shared" si="4"/>
        <v>86727.965500000006</v>
      </c>
      <c r="H74" s="176">
        <f t="shared" si="4"/>
        <v>66517.665500000003</v>
      </c>
    </row>
    <row r="75" spans="1:8" s="86" customFormat="1" ht="19.95" hidden="1" customHeight="1">
      <c r="A75" s="171" t="s">
        <v>31</v>
      </c>
      <c r="B75" s="172">
        <v>83</v>
      </c>
      <c r="C75" s="173"/>
      <c r="D75" s="174">
        <f t="shared" si="4"/>
        <v>120202.929</v>
      </c>
      <c r="E75" s="175">
        <f t="shared" si="4"/>
        <v>108836.44200000001</v>
      </c>
      <c r="F75" s="174">
        <f t="shared" si="4"/>
        <v>97469.229000000021</v>
      </c>
      <c r="G75" s="174">
        <f t="shared" si="4"/>
        <v>87068.971000000005</v>
      </c>
      <c r="H75" s="176">
        <f t="shared" si="4"/>
        <v>66654.070999999996</v>
      </c>
    </row>
    <row r="76" spans="1:8" s="86" customFormat="1" ht="19.95" hidden="1" customHeight="1">
      <c r="A76" s="171" t="s">
        <v>32</v>
      </c>
      <c r="B76" s="172">
        <v>84.5</v>
      </c>
      <c r="C76" s="173"/>
      <c r="D76" s="174">
        <f t="shared" si="4"/>
        <v>120629.1735</v>
      </c>
      <c r="E76" s="175">
        <f t="shared" si="4"/>
        <v>109262.70300000001</v>
      </c>
      <c r="F76" s="174">
        <f t="shared" si="4"/>
        <v>97895.473500000007</v>
      </c>
      <c r="G76" s="174">
        <f t="shared" si="4"/>
        <v>87409.976500000004</v>
      </c>
      <c r="H76" s="176">
        <f t="shared" si="4"/>
        <v>66790.476500000004</v>
      </c>
    </row>
    <row r="77" spans="1:8" s="86" customFormat="1" ht="19.95" hidden="1" customHeight="1">
      <c r="A77" s="171" t="s">
        <v>33</v>
      </c>
      <c r="B77" s="172">
        <v>86</v>
      </c>
      <c r="C77" s="173"/>
      <c r="D77" s="174">
        <f t="shared" si="4"/>
        <v>121055.41800000001</v>
      </c>
      <c r="E77" s="175">
        <f t="shared" si="4"/>
        <v>109688.96400000001</v>
      </c>
      <c r="F77" s="174">
        <f t="shared" si="4"/>
        <v>98321.718000000023</v>
      </c>
      <c r="G77" s="174">
        <f t="shared" si="4"/>
        <v>87750.982000000004</v>
      </c>
      <c r="H77" s="176">
        <f t="shared" si="4"/>
        <v>66926.881999999998</v>
      </c>
    </row>
    <row r="78" spans="1:8" s="86" customFormat="1" ht="19.95" hidden="1" customHeight="1">
      <c r="A78" s="171" t="s">
        <v>34</v>
      </c>
      <c r="B78" s="172">
        <v>87</v>
      </c>
      <c r="C78" s="173"/>
      <c r="D78" s="174">
        <f t="shared" si="4"/>
        <v>121339.58100000001</v>
      </c>
      <c r="E78" s="175">
        <f t="shared" si="4"/>
        <v>109973.13800000001</v>
      </c>
      <c r="F78" s="174">
        <f t="shared" si="4"/>
        <v>98605.881000000008</v>
      </c>
      <c r="G78" s="174">
        <f t="shared" si="4"/>
        <v>87978.319000000003</v>
      </c>
      <c r="H78" s="176">
        <f t="shared" si="4"/>
        <v>67017.819000000003</v>
      </c>
    </row>
    <row r="79" spans="1:8" s="86" customFormat="1" ht="19.95" hidden="1" customHeight="1">
      <c r="A79" s="171" t="s">
        <v>35</v>
      </c>
      <c r="B79" s="172">
        <v>88</v>
      </c>
      <c r="C79" s="173"/>
      <c r="D79" s="174">
        <f t="shared" si="4"/>
        <v>121623.74400000001</v>
      </c>
      <c r="E79" s="175">
        <f t="shared" si="4"/>
        <v>110257.31200000001</v>
      </c>
      <c r="F79" s="174">
        <f t="shared" si="4"/>
        <v>98890.044000000024</v>
      </c>
      <c r="G79" s="174">
        <f t="shared" si="4"/>
        <v>88205.656000000003</v>
      </c>
      <c r="H79" s="176">
        <f t="shared" si="4"/>
        <v>67108.756000000008</v>
      </c>
    </row>
    <row r="80" spans="1:8" s="86" customFormat="1" ht="19.95" hidden="1" customHeight="1">
      <c r="A80" s="171" t="s">
        <v>36</v>
      </c>
      <c r="B80" s="172">
        <v>89</v>
      </c>
      <c r="C80" s="173"/>
      <c r="D80" s="174">
        <f t="shared" si="4"/>
        <v>121907.90700000001</v>
      </c>
      <c r="E80" s="175">
        <f t="shared" si="4"/>
        <v>110541.486</v>
      </c>
      <c r="F80" s="174">
        <f t="shared" si="4"/>
        <v>99174.207000000009</v>
      </c>
      <c r="G80" s="174">
        <f t="shared" si="4"/>
        <v>88432.993000000002</v>
      </c>
      <c r="H80" s="176">
        <f t="shared" si="4"/>
        <v>67199.692999999999</v>
      </c>
    </row>
    <row r="81" spans="1:8" s="86" customFormat="1" ht="19.95" hidden="1" customHeight="1">
      <c r="A81" s="171" t="s">
        <v>37</v>
      </c>
      <c r="B81" s="172">
        <v>90</v>
      </c>
      <c r="C81" s="173"/>
      <c r="D81" s="174">
        <f t="shared" si="4"/>
        <v>122192.07</v>
      </c>
      <c r="E81" s="175">
        <f t="shared" si="4"/>
        <v>110825.66</v>
      </c>
      <c r="F81" s="174">
        <f t="shared" si="4"/>
        <v>99458.370000000024</v>
      </c>
      <c r="G81" s="174">
        <f t="shared" si="4"/>
        <v>88660.33</v>
      </c>
      <c r="H81" s="176">
        <f t="shared" si="4"/>
        <v>67290.63</v>
      </c>
    </row>
    <row r="82" spans="1:8" s="86" customFormat="1" ht="19.95" hidden="1" customHeight="1">
      <c r="A82" s="171" t="s">
        <v>38</v>
      </c>
      <c r="B82" s="172">
        <v>91</v>
      </c>
      <c r="C82" s="173"/>
      <c r="D82" s="174">
        <f t="shared" si="4"/>
        <v>122476.23300000001</v>
      </c>
      <c r="E82" s="175">
        <f t="shared" si="4"/>
        <v>111109.834</v>
      </c>
      <c r="F82" s="174">
        <f t="shared" si="4"/>
        <v>99742.53300000001</v>
      </c>
      <c r="G82" s="174">
        <f t="shared" si="4"/>
        <v>88887.667000000001</v>
      </c>
      <c r="H82" s="176">
        <f t="shared" si="4"/>
        <v>67381.56700000001</v>
      </c>
    </row>
    <row r="83" spans="1:8" s="86" customFormat="1" ht="19.95" hidden="1" customHeight="1">
      <c r="A83" s="171" t="s">
        <v>39</v>
      </c>
      <c r="B83" s="172">
        <v>92</v>
      </c>
      <c r="C83" s="173"/>
      <c r="D83" s="174">
        <f t="shared" si="4"/>
        <v>122760.39600000001</v>
      </c>
      <c r="E83" s="175">
        <f t="shared" si="4"/>
        <v>111394.008</v>
      </c>
      <c r="F83" s="174">
        <f t="shared" si="4"/>
        <v>100026.69600000001</v>
      </c>
      <c r="G83" s="174">
        <f t="shared" si="4"/>
        <v>89115.004000000001</v>
      </c>
      <c r="H83" s="176">
        <f t="shared" si="4"/>
        <v>67472.504000000001</v>
      </c>
    </row>
    <row r="84" spans="1:8" s="86" customFormat="1" ht="19.95" hidden="1" customHeight="1">
      <c r="A84" s="171" t="s">
        <v>40</v>
      </c>
      <c r="B84" s="172">
        <v>93</v>
      </c>
      <c r="C84" s="173"/>
      <c r="D84" s="174">
        <f t="shared" ref="D84:H94" si="5">D$50+D$51*$B84/100</f>
        <v>123044.55900000001</v>
      </c>
      <c r="E84" s="175">
        <f t="shared" si="5"/>
        <v>111678.182</v>
      </c>
      <c r="F84" s="174">
        <f t="shared" si="5"/>
        <v>100310.85900000001</v>
      </c>
      <c r="G84" s="174">
        <f t="shared" si="5"/>
        <v>89342.341</v>
      </c>
      <c r="H84" s="176">
        <f t="shared" si="5"/>
        <v>67563.441000000006</v>
      </c>
    </row>
    <row r="85" spans="1:8" s="86" customFormat="1" ht="19.95" hidden="1" customHeight="1">
      <c r="A85" s="171" t="s">
        <v>41</v>
      </c>
      <c r="B85" s="172">
        <v>94</v>
      </c>
      <c r="C85" s="173"/>
      <c r="D85" s="174">
        <f t="shared" si="5"/>
        <v>123328.72200000001</v>
      </c>
      <c r="E85" s="175">
        <f t="shared" si="5"/>
        <v>111962.356</v>
      </c>
      <c r="F85" s="174">
        <f t="shared" si="5"/>
        <v>100595.02200000001</v>
      </c>
      <c r="G85" s="174">
        <f t="shared" si="5"/>
        <v>89569.678</v>
      </c>
      <c r="H85" s="176">
        <f t="shared" si="5"/>
        <v>67654.377999999997</v>
      </c>
    </row>
    <row r="86" spans="1:8" s="86" customFormat="1" ht="19.95" hidden="1" customHeight="1">
      <c r="A86" s="171" t="s">
        <v>42</v>
      </c>
      <c r="B86" s="172">
        <v>95</v>
      </c>
      <c r="C86" s="173"/>
      <c r="D86" s="174">
        <f t="shared" si="5"/>
        <v>123612.88500000001</v>
      </c>
      <c r="E86" s="175">
        <f t="shared" si="5"/>
        <v>112246.53</v>
      </c>
      <c r="F86" s="174">
        <f t="shared" si="5"/>
        <v>100879.18500000001</v>
      </c>
      <c r="G86" s="174">
        <f t="shared" si="5"/>
        <v>89797.014999999999</v>
      </c>
      <c r="H86" s="176">
        <f t="shared" si="5"/>
        <v>67745.315000000002</v>
      </c>
    </row>
    <row r="87" spans="1:8" s="86" customFormat="1" ht="19.95" hidden="1" customHeight="1">
      <c r="A87" s="171" t="s">
        <v>43</v>
      </c>
      <c r="B87" s="172">
        <v>96</v>
      </c>
      <c r="C87" s="173"/>
      <c r="D87" s="174">
        <f t="shared" si="5"/>
        <v>123897.04800000001</v>
      </c>
      <c r="E87" s="175">
        <f t="shared" si="5"/>
        <v>112530.704</v>
      </c>
      <c r="F87" s="174">
        <f t="shared" si="5"/>
        <v>101163.34800000001</v>
      </c>
      <c r="G87" s="174">
        <f t="shared" si="5"/>
        <v>90024.351999999999</v>
      </c>
      <c r="H87" s="176">
        <f t="shared" si="5"/>
        <v>67836.252000000008</v>
      </c>
    </row>
    <row r="88" spans="1:8" s="86" customFormat="1" ht="19.95" hidden="1" customHeight="1">
      <c r="A88" s="171" t="s">
        <v>44</v>
      </c>
      <c r="B88" s="172">
        <v>97</v>
      </c>
      <c r="C88" s="173"/>
      <c r="D88" s="174">
        <f t="shared" si="5"/>
        <v>124181.21100000001</v>
      </c>
      <c r="E88" s="175">
        <f t="shared" si="5"/>
        <v>112814.878</v>
      </c>
      <c r="F88" s="174">
        <f t="shared" si="5"/>
        <v>101447.51100000001</v>
      </c>
      <c r="G88" s="174">
        <f t="shared" si="5"/>
        <v>90251.688999999998</v>
      </c>
      <c r="H88" s="176">
        <f t="shared" si="5"/>
        <v>67927.188999999998</v>
      </c>
    </row>
    <row r="89" spans="1:8" s="86" customFormat="1" ht="19.95" hidden="1" customHeight="1">
      <c r="A89" s="171" t="s">
        <v>45</v>
      </c>
      <c r="B89" s="172">
        <v>97.5</v>
      </c>
      <c r="C89" s="173"/>
      <c r="D89" s="174">
        <f t="shared" si="5"/>
        <v>124323.29250000001</v>
      </c>
      <c r="E89" s="175">
        <f t="shared" si="5"/>
        <v>112956.965</v>
      </c>
      <c r="F89" s="174">
        <f t="shared" si="5"/>
        <v>101589.59250000001</v>
      </c>
      <c r="G89" s="174">
        <f t="shared" si="5"/>
        <v>90365.357499999998</v>
      </c>
      <c r="H89" s="176">
        <f t="shared" si="5"/>
        <v>67972.657500000001</v>
      </c>
    </row>
    <row r="90" spans="1:8" s="86" customFormat="1" ht="19.95" hidden="1" customHeight="1">
      <c r="A90" s="171" t="s">
        <v>46</v>
      </c>
      <c r="B90" s="172">
        <v>98</v>
      </c>
      <c r="C90" s="173"/>
      <c r="D90" s="174">
        <f t="shared" si="5"/>
        <v>124465.37400000001</v>
      </c>
      <c r="E90" s="175">
        <f t="shared" si="5"/>
        <v>113099.052</v>
      </c>
      <c r="F90" s="174">
        <f t="shared" si="5"/>
        <v>101731.67400000001</v>
      </c>
      <c r="G90" s="174">
        <f t="shared" si="5"/>
        <v>90479.025999999998</v>
      </c>
      <c r="H90" s="176">
        <f t="shared" si="5"/>
        <v>68018.126000000004</v>
      </c>
    </row>
    <row r="91" spans="1:8" s="86" customFormat="1" ht="19.95" hidden="1" customHeight="1">
      <c r="A91" s="171" t="s">
        <v>47</v>
      </c>
      <c r="B91" s="172">
        <v>98.5</v>
      </c>
      <c r="C91" s="173"/>
      <c r="D91" s="174">
        <f t="shared" si="5"/>
        <v>124607.45550000001</v>
      </c>
      <c r="E91" s="175">
        <f t="shared" si="5"/>
        <v>113241.139</v>
      </c>
      <c r="F91" s="174">
        <f t="shared" si="5"/>
        <v>101873.75550000001</v>
      </c>
      <c r="G91" s="174">
        <f t="shared" si="5"/>
        <v>90592.694499999998</v>
      </c>
      <c r="H91" s="176">
        <f t="shared" si="5"/>
        <v>68063.594500000007</v>
      </c>
    </row>
    <row r="92" spans="1:8" s="86" customFormat="1" ht="19.95" hidden="1" customHeight="1">
      <c r="A92" s="171" t="s">
        <v>48</v>
      </c>
      <c r="B92" s="172">
        <v>99</v>
      </c>
      <c r="C92" s="173"/>
      <c r="D92" s="174">
        <f t="shared" si="5"/>
        <v>124749.53700000001</v>
      </c>
      <c r="E92" s="175">
        <f t="shared" si="5"/>
        <v>113383.226</v>
      </c>
      <c r="F92" s="174">
        <f t="shared" si="5"/>
        <v>102015.83700000001</v>
      </c>
      <c r="G92" s="174">
        <f t="shared" si="5"/>
        <v>90706.362999999998</v>
      </c>
      <c r="H92" s="176">
        <f t="shared" si="5"/>
        <v>68109.063000000009</v>
      </c>
    </row>
    <row r="93" spans="1:8" s="86" customFormat="1" ht="19.95" hidden="1" customHeight="1">
      <c r="A93" s="171" t="s">
        <v>49</v>
      </c>
      <c r="B93" s="172">
        <v>99.5</v>
      </c>
      <c r="C93" s="173"/>
      <c r="D93" s="174">
        <f t="shared" si="5"/>
        <v>124891.61850000001</v>
      </c>
      <c r="E93" s="175">
        <f t="shared" si="5"/>
        <v>113525.31299999999</v>
      </c>
      <c r="F93" s="174">
        <f t="shared" si="5"/>
        <v>102157.91850000001</v>
      </c>
      <c r="G93" s="174">
        <f t="shared" si="5"/>
        <v>90820.031499999997</v>
      </c>
      <c r="H93" s="176">
        <f t="shared" si="5"/>
        <v>68154.531499999997</v>
      </c>
    </row>
    <row r="94" spans="1:8" s="86" customFormat="1" ht="19.95" hidden="1" customHeight="1">
      <c r="A94" s="177" t="s">
        <v>50</v>
      </c>
      <c r="B94" s="178">
        <v>100</v>
      </c>
      <c r="C94" s="179"/>
      <c r="D94" s="180">
        <f t="shared" si="5"/>
        <v>125033.70000000001</v>
      </c>
      <c r="E94" s="181">
        <f t="shared" si="5"/>
        <v>113667.4</v>
      </c>
      <c r="F94" s="180">
        <f t="shared" si="5"/>
        <v>102300.00000000001</v>
      </c>
      <c r="G94" s="180">
        <f t="shared" si="5"/>
        <v>90933.7</v>
      </c>
      <c r="H94" s="182">
        <f t="shared" si="5"/>
        <v>68200</v>
      </c>
    </row>
    <row r="95" spans="1:8" s="86" customFormat="1" ht="18.45" hidden="1" customHeight="1">
      <c r="A95" s="183"/>
      <c r="E95" s="98"/>
    </row>
    <row r="96" spans="1:8" s="86" customFormat="1" ht="19.95" hidden="1" customHeight="1">
      <c r="A96" s="184"/>
      <c r="E96" s="98"/>
    </row>
    <row r="97" spans="1:8" s="86" customFormat="1" ht="19.95" hidden="1" customHeight="1">
      <c r="A97" s="184"/>
      <c r="B97" s="142"/>
      <c r="C97" s="139"/>
      <c r="D97" s="139"/>
      <c r="E97" s="139"/>
    </row>
    <row r="98" spans="1:8" s="86" customFormat="1" ht="19.95" hidden="1" customHeight="1">
      <c r="A98" s="185"/>
      <c r="B98" s="186" t="s">
        <v>61</v>
      </c>
      <c r="D98" s="98"/>
    </row>
    <row r="99" spans="1:8" s="86" customFormat="1" ht="19.95" hidden="1" customHeight="1">
      <c r="A99" s="171" t="s">
        <v>14</v>
      </c>
      <c r="B99" s="187">
        <v>8.33</v>
      </c>
      <c r="D99" s="98"/>
    </row>
    <row r="100" spans="1:8" s="86" customFormat="1" ht="19.95" hidden="1" customHeight="1">
      <c r="A100" s="171" t="s">
        <v>15</v>
      </c>
      <c r="B100" s="187">
        <v>10.63</v>
      </c>
      <c r="D100" s="98"/>
    </row>
    <row r="101" spans="1:8" s="86" customFormat="1" ht="19.95" hidden="1" customHeight="1">
      <c r="A101" s="177" t="s">
        <v>16</v>
      </c>
      <c r="B101" s="188">
        <v>13.04</v>
      </c>
      <c r="D101" s="98"/>
      <c r="G101" s="364" t="s">
        <v>153</v>
      </c>
      <c r="H101" s="364"/>
    </row>
    <row r="102" spans="1:8" s="86" customFormat="1" ht="19.95" hidden="1" customHeight="1">
      <c r="A102" s="184"/>
    </row>
    <row r="103" spans="1:8" s="86" customFormat="1" ht="19.95" hidden="1" customHeight="1">
      <c r="A103" s="184"/>
      <c r="B103" s="149" t="s">
        <v>182</v>
      </c>
      <c r="C103" s="150"/>
      <c r="D103" s="151" t="s">
        <v>51</v>
      </c>
      <c r="E103" s="151" t="s">
        <v>52</v>
      </c>
      <c r="F103" s="151" t="s">
        <v>53</v>
      </c>
      <c r="G103" s="151" t="s">
        <v>54</v>
      </c>
      <c r="H103" s="152" t="s">
        <v>55</v>
      </c>
    </row>
    <row r="104" spans="1:8" s="86" customFormat="1" ht="19.95" hidden="1" customHeight="1">
      <c r="A104" s="183"/>
      <c r="B104" s="153" t="s">
        <v>172</v>
      </c>
      <c r="C104" s="204"/>
      <c r="D104" s="154">
        <f>87834</f>
        <v>87834</v>
      </c>
      <c r="E104" s="155">
        <v>77500</v>
      </c>
      <c r="F104" s="154">
        <v>67167</v>
      </c>
      <c r="G104" s="154">
        <v>62000</v>
      </c>
      <c r="H104" s="156">
        <v>53733</v>
      </c>
    </row>
    <row r="105" spans="1:8" s="86" customFormat="1" ht="19.95" hidden="1" customHeight="1">
      <c r="A105" s="183"/>
      <c r="B105" s="157" t="s">
        <v>173</v>
      </c>
      <c r="C105" s="204"/>
      <c r="D105" s="158">
        <v>25833</v>
      </c>
      <c r="E105" s="159">
        <v>25834</v>
      </c>
      <c r="F105" s="158">
        <v>25833</v>
      </c>
      <c r="G105" s="158">
        <v>20667</v>
      </c>
      <c r="H105" s="160">
        <v>8267</v>
      </c>
    </row>
    <row r="106" spans="1:8" ht="15" hidden="1">
      <c r="A106" s="28"/>
      <c r="B106" s="153" t="s">
        <v>172</v>
      </c>
      <c r="C106" s="205"/>
      <c r="D106" s="154">
        <f t="shared" ref="D106:H106" si="6">D104*$C$50</f>
        <v>87834</v>
      </c>
      <c r="E106" s="154">
        <f t="shared" si="6"/>
        <v>77500</v>
      </c>
      <c r="F106" s="154">
        <f t="shared" si="6"/>
        <v>67167</v>
      </c>
      <c r="G106" s="154">
        <f t="shared" si="6"/>
        <v>62000</v>
      </c>
      <c r="H106" s="154">
        <f t="shared" si="6"/>
        <v>53733</v>
      </c>
    </row>
    <row r="107" spans="1:8" ht="15" hidden="1">
      <c r="A107" s="28"/>
      <c r="B107" s="157" t="s">
        <v>173</v>
      </c>
      <c r="C107" s="206"/>
      <c r="D107" s="154">
        <f t="shared" ref="D107:H107" si="7">D105*$C$50</f>
        <v>25833</v>
      </c>
      <c r="E107" s="154">
        <f t="shared" si="7"/>
        <v>25834</v>
      </c>
      <c r="F107" s="154">
        <f t="shared" si="7"/>
        <v>25833</v>
      </c>
      <c r="G107" s="154">
        <f t="shared" si="7"/>
        <v>20667</v>
      </c>
      <c r="H107" s="154">
        <f t="shared" si="7"/>
        <v>8267</v>
      </c>
    </row>
    <row r="108" spans="1:8" hidden="1"/>
  </sheetData>
  <sheetProtection password="D5EA" sheet="1" objects="1" scenarios="1"/>
  <mergeCells count="23">
    <mergeCell ref="D3:G3"/>
    <mergeCell ref="G101:H101"/>
    <mergeCell ref="D2:G2"/>
    <mergeCell ref="B34:H34"/>
    <mergeCell ref="B28:B29"/>
    <mergeCell ref="B30:B31"/>
    <mergeCell ref="B33:H33"/>
    <mergeCell ref="B24:B25"/>
    <mergeCell ref="B18:B19"/>
    <mergeCell ref="D4:H4"/>
    <mergeCell ref="D5:H5"/>
    <mergeCell ref="D6:H6"/>
    <mergeCell ref="D7:H7"/>
    <mergeCell ref="C45:D45"/>
    <mergeCell ref="C41:D41"/>
    <mergeCell ref="A9:A12"/>
    <mergeCell ref="A32:A34"/>
    <mergeCell ref="A8:H8"/>
    <mergeCell ref="B12:C12"/>
    <mergeCell ref="B14:B15"/>
    <mergeCell ref="B16:B17"/>
    <mergeCell ref="B26:B27"/>
    <mergeCell ref="B20:B21"/>
  </mergeCells>
  <phoneticPr fontId="0" type="noConversion"/>
  <printOptions gridLines="1" gridLinesSet="0"/>
  <pageMargins left="0.23622047244094491" right="0.19685039370078741" top="0.19685039370078741" bottom="0" header="0" footer="0"/>
  <pageSetup paperSize="9" orientation="landscape" horizontalDpi="4294967293" r:id="rId1"/>
  <headerFooter alignWithMargins="0">
    <oddHeader xml:space="preserve">&amp;C&amp;"Arial,Fett"&amp;12
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codeName="Tabelle2"/>
  <dimension ref="A1:G50"/>
  <sheetViews>
    <sheetView zoomScale="90" workbookViewId="0">
      <selection activeCell="G1" sqref="G1"/>
    </sheetView>
  </sheetViews>
  <sheetFormatPr baseColWidth="10" defaultRowHeight="13.2"/>
  <cols>
    <col min="1" max="1" width="30.77734375" customWidth="1"/>
    <col min="2" max="2" width="21.21875" customWidth="1"/>
    <col min="3" max="3" width="23.77734375" customWidth="1"/>
    <col min="4" max="4" width="10.21875" customWidth="1"/>
    <col min="5" max="5" width="20.44140625" customWidth="1"/>
    <col min="6" max="6" width="12.5546875" customWidth="1"/>
    <col min="7" max="7" width="12.44140625" customWidth="1"/>
  </cols>
  <sheetData>
    <row r="1" spans="1:7" ht="24" customHeight="1" thickBot="1">
      <c r="A1" s="190" t="s">
        <v>158</v>
      </c>
      <c r="B1" s="191" t="s">
        <v>168</v>
      </c>
      <c r="C1" s="192" t="s">
        <v>139</v>
      </c>
      <c r="D1" s="193" t="s">
        <v>138</v>
      </c>
      <c r="E1" s="194" t="s">
        <v>154</v>
      </c>
      <c r="F1" s="193" t="s">
        <v>71</v>
      </c>
      <c r="G1" s="195" t="s">
        <v>175</v>
      </c>
    </row>
    <row r="2" spans="1:7" ht="49.5" customHeight="1" thickTop="1" thickBot="1">
      <c r="A2" s="196"/>
      <c r="B2" s="197" t="s">
        <v>159</v>
      </c>
      <c r="C2" s="198" t="s">
        <v>160</v>
      </c>
      <c r="D2" s="392" t="s">
        <v>167</v>
      </c>
      <c r="E2" s="397"/>
      <c r="F2" s="392" t="s">
        <v>161</v>
      </c>
      <c r="G2" s="393"/>
    </row>
    <row r="3" spans="1:7" ht="27.75" customHeight="1" thickTop="1">
      <c r="A3" s="59" t="s">
        <v>162</v>
      </c>
      <c r="B3" s="40">
        <v>40</v>
      </c>
      <c r="C3" s="41">
        <v>6</v>
      </c>
      <c r="D3" s="394">
        <v>4</v>
      </c>
      <c r="E3" s="395"/>
      <c r="F3" s="394"/>
      <c r="G3" s="396"/>
    </row>
    <row r="4" spans="1:7" ht="6" customHeight="1">
      <c r="A4" s="60"/>
      <c r="B4" s="42"/>
      <c r="C4" s="43"/>
      <c r="D4" s="385"/>
      <c r="E4" s="390"/>
      <c r="F4" s="385"/>
      <c r="G4" s="386"/>
    </row>
    <row r="5" spans="1:7" ht="13.8">
      <c r="A5" s="61" t="s">
        <v>111</v>
      </c>
      <c r="B5" s="44"/>
      <c r="C5" s="45"/>
      <c r="D5" s="387"/>
      <c r="E5" s="391"/>
      <c r="F5" s="387"/>
      <c r="G5" s="388"/>
    </row>
    <row r="6" spans="1:7" ht="13.8">
      <c r="A6" s="62" t="s">
        <v>100</v>
      </c>
      <c r="B6" s="46"/>
      <c r="C6" s="47"/>
      <c r="D6" s="379"/>
      <c r="E6" s="389"/>
      <c r="F6" s="379"/>
      <c r="G6" s="380"/>
    </row>
    <row r="7" spans="1:7" ht="13.8">
      <c r="A7" s="62" t="s">
        <v>97</v>
      </c>
      <c r="B7" s="46"/>
      <c r="C7" s="47"/>
      <c r="D7" s="379"/>
      <c r="E7" s="389"/>
      <c r="F7" s="379"/>
      <c r="G7" s="380"/>
    </row>
    <row r="8" spans="1:7" ht="13.8">
      <c r="A8" s="62" t="s">
        <v>98</v>
      </c>
      <c r="B8" s="46"/>
      <c r="C8" s="47"/>
      <c r="D8" s="379"/>
      <c r="E8" s="389"/>
      <c r="F8" s="379"/>
      <c r="G8" s="380"/>
    </row>
    <row r="9" spans="1:7" ht="13.8">
      <c r="A9" s="62" t="s">
        <v>96</v>
      </c>
      <c r="B9" s="46"/>
      <c r="C9" s="47"/>
      <c r="D9" s="379"/>
      <c r="E9" s="389"/>
      <c r="F9" s="379"/>
      <c r="G9" s="380"/>
    </row>
    <row r="10" spans="1:7" ht="13.8">
      <c r="A10" s="62" t="s">
        <v>99</v>
      </c>
      <c r="B10" s="46"/>
      <c r="C10" s="47"/>
      <c r="D10" s="379"/>
      <c r="E10" s="389"/>
      <c r="F10" s="379"/>
      <c r="G10" s="380"/>
    </row>
    <row r="11" spans="1:7" ht="13.8">
      <c r="A11" s="62" t="s">
        <v>95</v>
      </c>
      <c r="B11" s="46"/>
      <c r="C11" s="47"/>
      <c r="D11" s="379"/>
      <c r="E11" s="389"/>
      <c r="F11" s="379"/>
      <c r="G11" s="380"/>
    </row>
    <row r="12" spans="1:7" ht="13.8">
      <c r="A12" s="62" t="s">
        <v>84</v>
      </c>
      <c r="B12" s="46"/>
      <c r="C12" s="47"/>
      <c r="D12" s="379"/>
      <c r="E12" s="389"/>
      <c r="F12" s="379"/>
      <c r="G12" s="380"/>
    </row>
    <row r="13" spans="1:7" ht="13.8">
      <c r="A13" s="62" t="s">
        <v>85</v>
      </c>
      <c r="B13" s="46"/>
      <c r="C13" s="47"/>
      <c r="D13" s="379"/>
      <c r="E13" s="389"/>
      <c r="F13" s="379"/>
      <c r="G13" s="380"/>
    </row>
    <row r="14" spans="1:7" ht="13.8">
      <c r="A14" s="62" t="s">
        <v>86</v>
      </c>
      <c r="B14" s="46"/>
      <c r="C14" s="47"/>
      <c r="D14" s="379"/>
      <c r="E14" s="389"/>
      <c r="F14" s="379"/>
      <c r="G14" s="380"/>
    </row>
    <row r="15" spans="1:7" ht="16.5" customHeight="1">
      <c r="A15" s="62" t="s">
        <v>105</v>
      </c>
      <c r="B15" s="46"/>
      <c r="C15" s="47"/>
      <c r="D15" s="379"/>
      <c r="E15" s="389"/>
      <c r="F15" s="379"/>
      <c r="G15" s="380"/>
    </row>
    <row r="16" spans="1:7" ht="16.5" customHeight="1">
      <c r="A16" s="62" t="s">
        <v>102</v>
      </c>
      <c r="B16" s="46"/>
      <c r="C16" s="47"/>
      <c r="D16" s="379"/>
      <c r="E16" s="389"/>
      <c r="F16" s="379"/>
      <c r="G16" s="380"/>
    </row>
    <row r="17" spans="1:7" ht="15" customHeight="1">
      <c r="A17" s="62" t="s">
        <v>87</v>
      </c>
      <c r="B17" s="46"/>
      <c r="C17" s="47"/>
      <c r="D17" s="379"/>
      <c r="E17" s="389"/>
      <c r="F17" s="379"/>
      <c r="G17" s="380"/>
    </row>
    <row r="18" spans="1:7" ht="13.8">
      <c r="A18" s="62" t="s">
        <v>88</v>
      </c>
      <c r="B18" s="46"/>
      <c r="C18" s="47"/>
      <c r="D18" s="379"/>
      <c r="E18" s="389"/>
      <c r="F18" s="379"/>
      <c r="G18" s="380"/>
    </row>
    <row r="19" spans="1:7" ht="13.8">
      <c r="A19" s="62" t="s">
        <v>103</v>
      </c>
      <c r="B19" s="46"/>
      <c r="C19" s="47"/>
      <c r="D19" s="379"/>
      <c r="E19" s="389"/>
      <c r="F19" s="379"/>
      <c r="G19" s="380"/>
    </row>
    <row r="20" spans="1:7" ht="13.8">
      <c r="A20" s="62" t="s">
        <v>89</v>
      </c>
      <c r="B20" s="46"/>
      <c r="C20" s="47"/>
      <c r="D20" s="379"/>
      <c r="E20" s="389"/>
      <c r="F20" s="379"/>
      <c r="G20" s="380"/>
    </row>
    <row r="21" spans="1:7" ht="13.8">
      <c r="A21" s="62" t="s">
        <v>90</v>
      </c>
      <c r="B21" s="46"/>
      <c r="C21" s="47"/>
      <c r="D21" s="379"/>
      <c r="E21" s="389"/>
      <c r="F21" s="379"/>
      <c r="G21" s="380"/>
    </row>
    <row r="22" spans="1:7" ht="13.8">
      <c r="A22" s="62" t="s">
        <v>94</v>
      </c>
      <c r="B22" s="46"/>
      <c r="C22" s="47"/>
      <c r="D22" s="379"/>
      <c r="E22" s="389"/>
      <c r="F22" s="379"/>
      <c r="G22" s="380"/>
    </row>
    <row r="23" spans="1:7" ht="13.8">
      <c r="A23" s="62" t="s">
        <v>101</v>
      </c>
      <c r="B23" s="46"/>
      <c r="C23" s="47"/>
      <c r="D23" s="379"/>
      <c r="E23" s="389"/>
      <c r="F23" s="379"/>
      <c r="G23" s="380"/>
    </row>
    <row r="24" spans="1:7" ht="13.8">
      <c r="A24" s="62" t="s">
        <v>93</v>
      </c>
      <c r="B24" s="46"/>
      <c r="C24" s="47"/>
      <c r="D24" s="379"/>
      <c r="E24" s="389"/>
      <c r="F24" s="379"/>
      <c r="G24" s="380"/>
    </row>
    <row r="25" spans="1:7" ht="13.8">
      <c r="A25" s="62" t="s">
        <v>110</v>
      </c>
      <c r="B25" s="46"/>
      <c r="C25" s="47"/>
      <c r="D25" s="379"/>
      <c r="E25" s="389"/>
      <c r="F25" s="379"/>
      <c r="G25" s="380"/>
    </row>
    <row r="26" spans="1:7" ht="13.8">
      <c r="A26" s="63" t="s">
        <v>109</v>
      </c>
      <c r="B26" s="48"/>
      <c r="C26" s="49"/>
      <c r="D26" s="379"/>
      <c r="E26" s="389"/>
      <c r="F26" s="379"/>
      <c r="G26" s="380"/>
    </row>
    <row r="27" spans="1:7" ht="4.5" customHeight="1">
      <c r="A27" s="64"/>
      <c r="B27" s="50"/>
      <c r="C27" s="51"/>
      <c r="D27" s="385"/>
      <c r="E27" s="390"/>
      <c r="F27" s="385"/>
      <c r="G27" s="386"/>
    </row>
    <row r="28" spans="1:7" ht="13.8">
      <c r="A28" s="65" t="s">
        <v>104</v>
      </c>
      <c r="B28" s="42"/>
      <c r="C28" s="43"/>
      <c r="D28" s="385"/>
      <c r="E28" s="390"/>
      <c r="F28" s="385"/>
      <c r="G28" s="386"/>
    </row>
    <row r="29" spans="1:7" ht="13.8">
      <c r="A29" s="37" t="s">
        <v>156</v>
      </c>
      <c r="B29" s="44"/>
      <c r="C29" s="45"/>
      <c r="D29" s="387"/>
      <c r="E29" s="391"/>
      <c r="F29" s="387"/>
      <c r="G29" s="388"/>
    </row>
    <row r="30" spans="1:7" ht="13.8">
      <c r="A30" s="38" t="s">
        <v>91</v>
      </c>
      <c r="B30" s="46"/>
      <c r="C30" s="47"/>
      <c r="D30" s="379"/>
      <c r="E30" s="389"/>
      <c r="F30" s="379"/>
      <c r="G30" s="380"/>
    </row>
    <row r="31" spans="1:7" ht="13.8">
      <c r="A31" s="38" t="s">
        <v>92</v>
      </c>
      <c r="B31" s="46"/>
      <c r="C31" s="47"/>
      <c r="D31" s="379"/>
      <c r="E31" s="389"/>
      <c r="F31" s="379"/>
      <c r="G31" s="380"/>
    </row>
    <row r="32" spans="1:7" ht="13.8">
      <c r="A32" s="38" t="s">
        <v>170</v>
      </c>
      <c r="B32" s="46"/>
      <c r="C32" s="47"/>
      <c r="D32" s="379"/>
      <c r="E32" s="389"/>
      <c r="F32" s="379"/>
      <c r="G32" s="380"/>
    </row>
    <row r="33" spans="1:7" ht="13.8">
      <c r="A33" s="38" t="s">
        <v>157</v>
      </c>
      <c r="B33" s="46"/>
      <c r="C33" s="47"/>
      <c r="D33" s="379"/>
      <c r="E33" s="389"/>
      <c r="F33" s="379"/>
      <c r="G33" s="380"/>
    </row>
    <row r="34" spans="1:7" ht="13.8">
      <c r="A34" s="38" t="s">
        <v>155</v>
      </c>
      <c r="B34" s="46"/>
      <c r="C34" s="47"/>
      <c r="D34" s="379"/>
      <c r="E34" s="389"/>
      <c r="F34" s="379"/>
      <c r="G34" s="380"/>
    </row>
    <row r="35" spans="1:7" ht="14.4" thickBot="1">
      <c r="A35" s="39"/>
      <c r="B35" s="52"/>
      <c r="C35" s="53"/>
      <c r="D35" s="379"/>
      <c r="E35" s="389"/>
      <c r="F35" s="379"/>
      <c r="G35" s="380"/>
    </row>
    <row r="36" spans="1:7" ht="18.75" customHeight="1" thickTop="1" thickBot="1">
      <c r="A36" s="66" t="s">
        <v>62</v>
      </c>
      <c r="B36" s="189">
        <f>SUM(B3:B35)</f>
        <v>40</v>
      </c>
      <c r="C36" s="189">
        <f>SUM(C3:C35)</f>
        <v>6</v>
      </c>
      <c r="D36" s="382">
        <f>SUM(D3:D35)</f>
        <v>4</v>
      </c>
      <c r="E36" s="383"/>
      <c r="F36" s="382">
        <f>SUM(F3:F35)</f>
        <v>0</v>
      </c>
      <c r="G36" s="384"/>
    </row>
    <row r="37" spans="1:7" s="27" customFormat="1" ht="13.8" thickTop="1"/>
    <row r="38" spans="1:7" s="27" customFormat="1"/>
    <row r="39" spans="1:7" s="27" customFormat="1"/>
    <row r="40" spans="1:7" s="27" customFormat="1"/>
    <row r="41" spans="1:7" s="27" customFormat="1" hidden="1"/>
    <row r="42" spans="1:7" s="27" customFormat="1" hidden="1"/>
    <row r="43" spans="1:7" s="27" customFormat="1" hidden="1">
      <c r="F43" s="381" t="s">
        <v>153</v>
      </c>
      <c r="G43" s="381"/>
    </row>
    <row r="44" spans="1:7" s="27" customFormat="1"/>
    <row r="45" spans="1:7" s="27" customFormat="1"/>
    <row r="46" spans="1:7" s="27" customFormat="1"/>
    <row r="47" spans="1:7" s="27" customFormat="1"/>
    <row r="48" spans="1:7" s="27" customFormat="1"/>
    <row r="49" s="27" customFormat="1"/>
    <row r="50" s="27" customFormat="1"/>
  </sheetData>
  <sheetProtection password="D5EA" sheet="1" objects="1" scenarios="1"/>
  <mergeCells count="71">
    <mergeCell ref="D6:E6"/>
    <mergeCell ref="D7:E7"/>
    <mergeCell ref="D8:E8"/>
    <mergeCell ref="D9:E9"/>
    <mergeCell ref="D2:E2"/>
    <mergeCell ref="F2:G2"/>
    <mergeCell ref="D3:E3"/>
    <mergeCell ref="D5:E5"/>
    <mergeCell ref="D4:E4"/>
    <mergeCell ref="F3:G3"/>
    <mergeCell ref="F4:G4"/>
    <mergeCell ref="F5:G5"/>
    <mergeCell ref="D17:E17"/>
    <mergeCell ref="D10:E10"/>
    <mergeCell ref="D11:E11"/>
    <mergeCell ref="D12:E12"/>
    <mergeCell ref="D13:E13"/>
    <mergeCell ref="F6:G6"/>
    <mergeCell ref="F7:G7"/>
    <mergeCell ref="F8:G8"/>
    <mergeCell ref="F9:G9"/>
    <mergeCell ref="D26:E26"/>
    <mergeCell ref="D22:E22"/>
    <mergeCell ref="D23:E23"/>
    <mergeCell ref="D24:E24"/>
    <mergeCell ref="D25:E25"/>
    <mergeCell ref="D18:E18"/>
    <mergeCell ref="D19:E19"/>
    <mergeCell ref="D20:E20"/>
    <mergeCell ref="D21:E21"/>
    <mergeCell ref="D14:E14"/>
    <mergeCell ref="D15:E15"/>
    <mergeCell ref="D16:E16"/>
    <mergeCell ref="F14:G14"/>
    <mergeCell ref="F15:G15"/>
    <mergeCell ref="F16:G16"/>
    <mergeCell ref="F17:G17"/>
    <mergeCell ref="F10:G10"/>
    <mergeCell ref="F11:G11"/>
    <mergeCell ref="F12:G12"/>
    <mergeCell ref="F13:G13"/>
    <mergeCell ref="F22:G22"/>
    <mergeCell ref="F23:G23"/>
    <mergeCell ref="F24:G24"/>
    <mergeCell ref="F25:G25"/>
    <mergeCell ref="F18:G18"/>
    <mergeCell ref="F19:G19"/>
    <mergeCell ref="F20:G20"/>
    <mergeCell ref="F21:G21"/>
    <mergeCell ref="D36:E36"/>
    <mergeCell ref="F36:G36"/>
    <mergeCell ref="F26:G26"/>
    <mergeCell ref="F27:G27"/>
    <mergeCell ref="F28:G28"/>
    <mergeCell ref="F29:G29"/>
    <mergeCell ref="D33:E33"/>
    <mergeCell ref="D34:E34"/>
    <mergeCell ref="D35:E35"/>
    <mergeCell ref="D27:E27"/>
    <mergeCell ref="D28:E28"/>
    <mergeCell ref="D29:E29"/>
    <mergeCell ref="D30:E30"/>
    <mergeCell ref="D31:E31"/>
    <mergeCell ref="D32:E32"/>
    <mergeCell ref="F30:G30"/>
    <mergeCell ref="F31:G31"/>
    <mergeCell ref="F32:G32"/>
    <mergeCell ref="F33:G33"/>
    <mergeCell ref="F43:G43"/>
    <mergeCell ref="F34:G34"/>
    <mergeCell ref="F35:G35"/>
  </mergeCells>
  <phoneticPr fontId="0" type="noConversion"/>
  <pageMargins left="0.78740157480314965" right="0.78740157480314965" top="0.19685039370078741" bottom="0.19685039370078741" header="0.51181102362204722" footer="0.51181102362204722"/>
  <pageSetup paperSize="9" orientation="landscape" horizontalDpi="4294967293" verticalDpi="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Tabelle4"/>
  <dimension ref="A1:I111"/>
  <sheetViews>
    <sheetView zoomScaleNormal="75" workbookViewId="0">
      <selection activeCell="A11" sqref="A11"/>
    </sheetView>
  </sheetViews>
  <sheetFormatPr baseColWidth="10" defaultColWidth="10.21875" defaultRowHeight="13.2"/>
  <cols>
    <col min="1" max="1" width="5.21875" style="211" customWidth="1"/>
    <col min="2" max="2" width="6.44140625" style="211" customWidth="1"/>
    <col min="3" max="3" width="46.5546875" style="213" customWidth="1"/>
    <col min="4" max="4" width="12.21875" style="214" customWidth="1"/>
    <col min="5" max="5" width="16" style="220" customWidth="1"/>
    <col min="6" max="6" width="12.44140625" style="209" customWidth="1"/>
    <col min="7" max="7" width="10.21875" style="210" customWidth="1"/>
    <col min="8" max="8" width="78.21875" style="210" customWidth="1"/>
    <col min="9" max="16384" width="10.21875" style="210"/>
  </cols>
  <sheetData>
    <row r="1" spans="1:9" ht="21.75" customHeight="1">
      <c r="A1" s="446" t="s">
        <v>70</v>
      </c>
      <c r="B1" s="447"/>
      <c r="C1" s="447"/>
      <c r="D1" s="207"/>
      <c r="E1" s="208"/>
    </row>
    <row r="2" spans="1:9" ht="9.75" customHeight="1">
      <c r="B2" s="212"/>
      <c r="E2" s="215"/>
    </row>
    <row r="3" spans="1:9" ht="21.75" customHeight="1">
      <c r="A3" s="448" t="s">
        <v>168</v>
      </c>
      <c r="B3" s="448"/>
      <c r="C3" s="54" t="s">
        <v>139</v>
      </c>
      <c r="D3" s="216" t="s">
        <v>71</v>
      </c>
      <c r="E3" s="217" t="s">
        <v>197</v>
      </c>
      <c r="F3" s="56"/>
    </row>
    <row r="4" spans="1:9" ht="23.25" customHeight="1">
      <c r="A4" s="448" t="s">
        <v>169</v>
      </c>
      <c r="B4" s="448"/>
      <c r="C4" s="55" t="s">
        <v>178</v>
      </c>
      <c r="D4" s="216" t="s">
        <v>138</v>
      </c>
      <c r="E4" s="449" t="s">
        <v>179</v>
      </c>
      <c r="F4" s="449"/>
    </row>
    <row r="5" spans="1:9" ht="10.5" customHeight="1" thickBot="1">
      <c r="B5" s="218"/>
      <c r="C5" s="219"/>
    </row>
    <row r="6" spans="1:9" s="223" customFormat="1" ht="18.75" customHeight="1" thickBot="1">
      <c r="A6" s="12" t="s">
        <v>76</v>
      </c>
      <c r="B6" s="14"/>
      <c r="C6" s="13"/>
      <c r="D6" s="13"/>
      <c r="E6" s="221"/>
      <c r="F6" s="222"/>
    </row>
    <row r="7" spans="1:9" ht="18.75" customHeight="1">
      <c r="A7" s="22" t="s">
        <v>51</v>
      </c>
      <c r="B7" s="450" t="s">
        <v>72</v>
      </c>
      <c r="C7" s="450"/>
      <c r="D7" s="451" t="s">
        <v>108</v>
      </c>
      <c r="E7" s="452"/>
      <c r="F7" s="224">
        <f>ROUND(F54*(A11/D58),0)</f>
        <v>92916</v>
      </c>
      <c r="H7" s="225"/>
      <c r="I7" s="226"/>
    </row>
    <row r="8" spans="1:9" ht="18.75" customHeight="1">
      <c r="A8" s="34">
        <v>1</v>
      </c>
      <c r="B8" s="435" t="s">
        <v>130</v>
      </c>
      <c r="C8" s="435"/>
      <c r="D8" s="436" t="s">
        <v>134</v>
      </c>
      <c r="E8" s="437"/>
      <c r="F8" s="227">
        <f>ROUND(F7*(IF(OR(A8&gt;1.05,A8&lt;0.95),0,A8)),0)</f>
        <v>92916</v>
      </c>
      <c r="H8" s="225"/>
      <c r="I8" s="226"/>
    </row>
    <row r="9" spans="1:9" ht="21" customHeight="1">
      <c r="A9" s="23" t="s">
        <v>20</v>
      </c>
      <c r="B9" s="435" t="s">
        <v>73</v>
      </c>
      <c r="C9" s="435"/>
      <c r="D9" s="438"/>
      <c r="E9" s="437"/>
      <c r="F9" s="228"/>
      <c r="H9" s="229"/>
      <c r="I9" s="229"/>
    </row>
    <row r="10" spans="1:9" ht="18" customHeight="1">
      <c r="A10" s="23" t="s">
        <v>14</v>
      </c>
      <c r="B10" s="435" t="s">
        <v>58</v>
      </c>
      <c r="C10" s="435"/>
      <c r="D10" s="438" t="s">
        <v>61</v>
      </c>
      <c r="E10" s="437"/>
      <c r="F10" s="230">
        <f>VLOOKUP($A$10,B106:C108,2,FALSE)/100</f>
        <v>8.3299999999999999E-2</v>
      </c>
      <c r="H10" s="229"/>
      <c r="I10" s="229"/>
    </row>
    <row r="11" spans="1:9" ht="22.5" customHeight="1">
      <c r="A11" s="231">
        <v>113.4</v>
      </c>
      <c r="B11" s="439" t="s">
        <v>59</v>
      </c>
      <c r="C11" s="439"/>
      <c r="D11" s="440"/>
      <c r="E11" s="441"/>
      <c r="F11" s="232"/>
      <c r="H11" s="8"/>
      <c r="I11" s="8"/>
    </row>
    <row r="12" spans="1:9" ht="7.5" customHeight="1" thickBot="1">
      <c r="A12" s="10"/>
      <c r="B12" s="9"/>
      <c r="C12" s="9"/>
      <c r="D12" s="5"/>
      <c r="E12" s="11"/>
      <c r="F12" s="6"/>
      <c r="H12" s="8"/>
      <c r="I12" s="8"/>
    </row>
    <row r="13" spans="1:9" s="236" customFormat="1" ht="18.75" customHeight="1" thickBot="1">
      <c r="A13" s="442" t="s">
        <v>148</v>
      </c>
      <c r="B13" s="443"/>
      <c r="C13" s="443"/>
      <c r="D13" s="233" t="s">
        <v>140</v>
      </c>
      <c r="E13" s="234" t="s">
        <v>8</v>
      </c>
      <c r="F13" s="235" t="s">
        <v>62</v>
      </c>
    </row>
    <row r="14" spans="1:9" ht="4.5" customHeight="1" thickBot="1">
      <c r="A14" s="237"/>
      <c r="B14" s="237"/>
      <c r="C14" s="237"/>
      <c r="D14" s="238"/>
      <c r="E14" s="239"/>
      <c r="F14" s="240"/>
    </row>
    <row r="15" spans="1:9" s="223" customFormat="1" ht="20.25" customHeight="1" thickBot="1">
      <c r="A15" s="241" t="s">
        <v>69</v>
      </c>
      <c r="B15" s="444" t="s">
        <v>74</v>
      </c>
      <c r="C15" s="445"/>
      <c r="D15" s="242"/>
      <c r="E15" s="242"/>
      <c r="F15" s="243"/>
    </row>
    <row r="16" spans="1:9" ht="24" customHeight="1">
      <c r="A16" s="244" t="s">
        <v>118</v>
      </c>
      <c r="B16" s="425" t="s">
        <v>126</v>
      </c>
      <c r="C16" s="426"/>
      <c r="D16" s="245">
        <v>1.1999999999999999E-3</v>
      </c>
      <c r="E16" s="29">
        <v>77</v>
      </c>
      <c r="F16" s="246">
        <f t="shared" ref="F16:F28" si="0">D16*E16</f>
        <v>9.2399999999999996E-2</v>
      </c>
    </row>
    <row r="17" spans="1:8" ht="27" customHeight="1">
      <c r="A17" s="244" t="s">
        <v>119</v>
      </c>
      <c r="B17" s="425" t="s">
        <v>121</v>
      </c>
      <c r="C17" s="426"/>
      <c r="D17" s="247">
        <v>1.5E-3</v>
      </c>
      <c r="E17" s="30">
        <v>2</v>
      </c>
      <c r="F17" s="248">
        <f t="shared" si="0"/>
        <v>3.0000000000000001E-3</v>
      </c>
    </row>
    <row r="18" spans="1:8" ht="27.75" customHeight="1">
      <c r="A18" s="244" t="s">
        <v>2</v>
      </c>
      <c r="B18" s="425" t="s">
        <v>141</v>
      </c>
      <c r="C18" s="426"/>
      <c r="D18" s="247">
        <v>1.1999999999999999E-3</v>
      </c>
      <c r="E18" s="30">
        <v>2</v>
      </c>
      <c r="F18" s="248">
        <f t="shared" si="0"/>
        <v>2.3999999999999998E-3</v>
      </c>
    </row>
    <row r="19" spans="1:8" ht="27" customHeight="1">
      <c r="A19" s="345" t="s">
        <v>3</v>
      </c>
      <c r="B19" s="427" t="s">
        <v>142</v>
      </c>
      <c r="C19" s="428"/>
      <c r="D19" s="346">
        <v>1.5E-3</v>
      </c>
      <c r="E19" s="347"/>
      <c r="F19" s="264">
        <f t="shared" si="0"/>
        <v>0</v>
      </c>
    </row>
    <row r="20" spans="1:8" ht="23.55" customHeight="1" thickBot="1">
      <c r="A20" s="249" t="s">
        <v>185</v>
      </c>
      <c r="B20" s="429" t="s">
        <v>187</v>
      </c>
      <c r="C20" s="430"/>
      <c r="D20" s="250">
        <v>0.05</v>
      </c>
      <c r="E20" s="251">
        <v>1</v>
      </c>
      <c r="F20" s="252">
        <f>D20*E20</f>
        <v>0.05</v>
      </c>
    </row>
    <row r="21" spans="1:8" ht="6.75" customHeight="1" thickBot="1">
      <c r="A21" s="255"/>
      <c r="B21" s="256"/>
      <c r="C21" s="89"/>
      <c r="D21" s="257"/>
      <c r="E21" s="258"/>
      <c r="F21" s="259"/>
    </row>
    <row r="22" spans="1:8" s="223" customFormat="1" ht="20.25" customHeight="1" thickBot="1">
      <c r="A22" s="260" t="s">
        <v>64</v>
      </c>
      <c r="B22" s="431" t="s">
        <v>75</v>
      </c>
      <c r="C22" s="432"/>
      <c r="D22" s="261"/>
      <c r="E22" s="262"/>
      <c r="F22" s="263"/>
    </row>
    <row r="23" spans="1:8" ht="21.75" customHeight="1">
      <c r="A23" s="244" t="s">
        <v>65</v>
      </c>
      <c r="B23" s="425" t="s">
        <v>123</v>
      </c>
      <c r="C23" s="433"/>
      <c r="D23" s="253">
        <v>1.8E-3</v>
      </c>
      <c r="E23" s="31">
        <v>10</v>
      </c>
      <c r="F23" s="254">
        <f t="shared" si="0"/>
        <v>1.7999999999999999E-2</v>
      </c>
    </row>
    <row r="24" spans="1:8" ht="18" customHeight="1">
      <c r="A24" s="244" t="s">
        <v>66</v>
      </c>
      <c r="B24" s="425" t="s">
        <v>143</v>
      </c>
      <c r="C24" s="433"/>
      <c r="D24" s="247">
        <v>1.8E-3</v>
      </c>
      <c r="E24" s="32"/>
      <c r="F24" s="248">
        <f t="shared" si="0"/>
        <v>0</v>
      </c>
    </row>
    <row r="25" spans="1:8" ht="28.5" customHeight="1">
      <c r="A25" s="244" t="s">
        <v>67</v>
      </c>
      <c r="B25" s="425" t="s">
        <v>124</v>
      </c>
      <c r="C25" s="426"/>
      <c r="D25" s="247">
        <v>2.5000000000000001E-3</v>
      </c>
      <c r="E25" s="32">
        <v>3</v>
      </c>
      <c r="F25" s="248">
        <f t="shared" si="0"/>
        <v>7.4999999999999997E-3</v>
      </c>
    </row>
    <row r="26" spans="1:8" ht="27" customHeight="1">
      <c r="A26" s="244" t="s">
        <v>68</v>
      </c>
      <c r="B26" s="425" t="s">
        <v>125</v>
      </c>
      <c r="C26" s="426"/>
      <c r="D26" s="247">
        <v>2.5000000000000001E-3</v>
      </c>
      <c r="E26" s="32"/>
      <c r="F26" s="248">
        <f t="shared" si="0"/>
        <v>0</v>
      </c>
    </row>
    <row r="27" spans="1:8" ht="27" customHeight="1">
      <c r="A27" s="244" t="s">
        <v>6</v>
      </c>
      <c r="B27" s="425" t="s">
        <v>171</v>
      </c>
      <c r="C27" s="434"/>
      <c r="D27" s="247">
        <v>1.2999999999999999E-3</v>
      </c>
      <c r="E27" s="32">
        <v>5</v>
      </c>
      <c r="F27" s="248">
        <f t="shared" si="0"/>
        <v>6.4999999999999997E-3</v>
      </c>
    </row>
    <row r="28" spans="1:8" ht="27.75" customHeight="1" thickBot="1">
      <c r="A28" s="249" t="s">
        <v>7</v>
      </c>
      <c r="B28" s="429" t="s">
        <v>144</v>
      </c>
      <c r="C28" s="430"/>
      <c r="D28" s="250">
        <v>2.0999999999999999E-3</v>
      </c>
      <c r="E28" s="33">
        <v>51</v>
      </c>
      <c r="F28" s="252">
        <f t="shared" si="0"/>
        <v>0.10709999999999999</v>
      </c>
      <c r="H28" s="210">
        <v>1</v>
      </c>
    </row>
    <row r="29" spans="1:8" ht="18" customHeight="1" thickBot="1">
      <c r="A29" s="249" t="s">
        <v>186</v>
      </c>
      <c r="B29" s="427" t="s">
        <v>188</v>
      </c>
      <c r="C29" s="428"/>
      <c r="D29" s="247">
        <v>0.2</v>
      </c>
      <c r="E29" s="248">
        <f>SUM(F23:F28)</f>
        <v>0.1391</v>
      </c>
      <c r="F29" s="264">
        <f>E29*D29</f>
        <v>2.7820000000000001E-2</v>
      </c>
    </row>
    <row r="30" spans="1:8" ht="6.75" customHeight="1" thickBot="1">
      <c r="A30" s="265"/>
      <c r="B30" s="413"/>
      <c r="C30" s="414"/>
      <c r="D30" s="266"/>
      <c r="E30" s="267"/>
      <c r="F30" s="268"/>
    </row>
    <row r="31" spans="1:8" ht="18" customHeight="1" thickBot="1">
      <c r="A31" s="265"/>
      <c r="B31" s="413" t="s">
        <v>137</v>
      </c>
      <c r="C31" s="414"/>
      <c r="D31" s="266"/>
      <c r="E31" s="267"/>
      <c r="F31" s="268">
        <f>SUM(F16:F29)</f>
        <v>0.31472</v>
      </c>
      <c r="H31" s="269"/>
    </row>
    <row r="32" spans="1:8" ht="6.75" customHeight="1" thickBot="1">
      <c r="A32" s="270"/>
      <c r="B32" s="415"/>
      <c r="C32" s="415"/>
      <c r="D32" s="271"/>
      <c r="E32" s="272"/>
      <c r="F32" s="273"/>
      <c r="H32" s="269"/>
    </row>
    <row r="33" spans="1:8" ht="19.5" customHeight="1">
      <c r="A33" s="416"/>
      <c r="B33" s="419" t="s">
        <v>106</v>
      </c>
      <c r="C33" s="420"/>
      <c r="D33" s="274"/>
      <c r="E33" s="274"/>
      <c r="F33" s="275">
        <f>$F$8*$F$31</f>
        <v>29242.523519999999</v>
      </c>
      <c r="H33" s="276"/>
    </row>
    <row r="34" spans="1:8" ht="18" customHeight="1">
      <c r="A34" s="417"/>
      <c r="B34" s="421" t="s">
        <v>61</v>
      </c>
      <c r="C34" s="422"/>
      <c r="D34" s="277"/>
      <c r="E34" s="278">
        <f>F10</f>
        <v>8.3299999999999999E-2</v>
      </c>
      <c r="F34" s="279">
        <f>F$33*E34</f>
        <v>2435.9022092159998</v>
      </c>
    </row>
    <row r="35" spans="1:8" ht="20.25" customHeight="1" thickBot="1">
      <c r="A35" s="418"/>
      <c r="B35" s="423" t="s">
        <v>9</v>
      </c>
      <c r="C35" s="424"/>
      <c r="D35" s="280"/>
      <c r="E35" s="281">
        <f>D57</f>
        <v>0.04</v>
      </c>
      <c r="F35" s="282">
        <f>F$33*E35</f>
        <v>1169.7009407999999</v>
      </c>
      <c r="H35" s="283"/>
    </row>
    <row r="36" spans="1:8" ht="8.25" customHeight="1" thickBot="1">
      <c r="A36" s="270"/>
      <c r="B36" s="284"/>
      <c r="C36" s="284"/>
      <c r="D36" s="285"/>
      <c r="E36" s="286"/>
      <c r="F36" s="287"/>
      <c r="H36" s="283"/>
    </row>
    <row r="37" spans="1:8" ht="23.25" customHeight="1" thickBot="1">
      <c r="A37" s="288"/>
      <c r="B37" s="398" t="s">
        <v>107</v>
      </c>
      <c r="C37" s="399"/>
      <c r="D37" s="289"/>
      <c r="E37" s="290">
        <f>F31*(1+E34+E35)</f>
        <v>0.35352497599999999</v>
      </c>
      <c r="F37" s="291">
        <f>SUM(F33:F35)</f>
        <v>32848.126670015998</v>
      </c>
      <c r="H37" s="283"/>
    </row>
    <row r="38" spans="1:8" ht="20.25" customHeight="1" thickBot="1">
      <c r="A38" s="90"/>
      <c r="B38" s="400" t="s">
        <v>145</v>
      </c>
      <c r="C38" s="401"/>
      <c r="D38" s="35"/>
      <c r="E38" s="91"/>
      <c r="F38" s="292">
        <f>F37/12</f>
        <v>2737.3438891679998</v>
      </c>
      <c r="H38" s="293"/>
    </row>
    <row r="39" spans="1:8" ht="7.5" customHeight="1" thickBot="1">
      <c r="A39" s="270"/>
      <c r="B39" s="402"/>
      <c r="C39" s="402"/>
      <c r="D39" s="294"/>
      <c r="E39" s="295"/>
      <c r="F39" s="296"/>
      <c r="H39" s="283"/>
    </row>
    <row r="40" spans="1:8" s="214" customFormat="1" ht="19.5" customHeight="1">
      <c r="A40" s="403" t="s">
        <v>60</v>
      </c>
      <c r="B40" s="404"/>
      <c r="C40" s="297" t="s">
        <v>146</v>
      </c>
      <c r="D40" s="405" t="s">
        <v>147</v>
      </c>
      <c r="E40" s="406"/>
      <c r="F40" s="407"/>
      <c r="H40" s="298"/>
    </row>
    <row r="41" spans="1:8" ht="39.75" customHeight="1" thickBot="1">
      <c r="A41" s="408"/>
      <c r="B41" s="409"/>
      <c r="C41" s="349"/>
      <c r="D41" s="410"/>
      <c r="E41" s="411"/>
      <c r="F41" s="412"/>
      <c r="H41" s="7"/>
    </row>
    <row r="42" spans="1:8" s="302" customFormat="1" ht="23.25" customHeight="1">
      <c r="A42" s="299"/>
      <c r="B42" s="299"/>
      <c r="C42" s="300"/>
      <c r="D42" s="301"/>
      <c r="E42" s="301"/>
      <c r="F42" s="301"/>
      <c r="H42" s="92"/>
    </row>
    <row r="43" spans="1:8" s="302" customFormat="1" ht="24" customHeight="1">
      <c r="A43" s="299"/>
      <c r="B43" s="299"/>
      <c r="C43" s="300"/>
      <c r="D43" s="301"/>
      <c r="E43" s="301"/>
      <c r="F43" s="301"/>
      <c r="H43" s="92"/>
    </row>
    <row r="44" spans="1:8" s="302" customFormat="1" ht="10.95" hidden="1" customHeight="1">
      <c r="A44" s="303"/>
      <c r="B44" s="303"/>
      <c r="C44" s="304"/>
      <c r="D44" s="305"/>
      <c r="E44" s="306"/>
      <c r="F44" s="307"/>
    </row>
    <row r="45" spans="1:8" s="302" customFormat="1" ht="10.95" hidden="1" customHeight="1" thickTop="1" thickBot="1">
      <c r="A45" s="303"/>
      <c r="B45" s="303"/>
      <c r="C45" s="308" t="s">
        <v>180</v>
      </c>
      <c r="D45" s="93" t="s">
        <v>135</v>
      </c>
      <c r="E45" s="94" t="s">
        <v>117</v>
      </c>
      <c r="F45" s="301"/>
    </row>
    <row r="46" spans="1:8" s="302" customFormat="1" ht="10.95" hidden="1" customHeight="1" thickTop="1">
      <c r="A46" s="303"/>
      <c r="B46" s="303"/>
      <c r="C46" s="309" t="s">
        <v>56</v>
      </c>
      <c r="D46" s="310">
        <v>87834</v>
      </c>
      <c r="E46" s="311">
        <v>25833</v>
      </c>
      <c r="F46" s="312"/>
      <c r="G46" s="313"/>
    </row>
    <row r="47" spans="1:8" s="302" customFormat="1" ht="10.95" hidden="1" customHeight="1">
      <c r="A47" s="303"/>
      <c r="B47" s="303"/>
      <c r="C47" s="314" t="s">
        <v>57</v>
      </c>
      <c r="D47" s="315">
        <v>77500</v>
      </c>
      <c r="E47" s="316">
        <v>25834</v>
      </c>
      <c r="F47" s="312"/>
      <c r="G47" s="313"/>
    </row>
    <row r="48" spans="1:8" s="302" customFormat="1" ht="10.95" hidden="1" customHeight="1">
      <c r="A48" s="303"/>
      <c r="B48" s="303"/>
      <c r="C48" s="314" t="s">
        <v>51</v>
      </c>
      <c r="D48" s="315">
        <v>67167</v>
      </c>
      <c r="E48" s="316">
        <v>25833</v>
      </c>
      <c r="F48" s="312"/>
      <c r="G48" s="313"/>
    </row>
    <row r="49" spans="1:7" s="302" customFormat="1" ht="10.95" hidden="1" customHeight="1">
      <c r="A49" s="303"/>
      <c r="B49" s="303"/>
      <c r="C49" s="314" t="s">
        <v>52</v>
      </c>
      <c r="D49" s="315">
        <v>62000</v>
      </c>
      <c r="E49" s="316">
        <v>20667</v>
      </c>
      <c r="F49" s="312"/>
      <c r="G49" s="313"/>
    </row>
    <row r="50" spans="1:7" s="302" customFormat="1" ht="10.95" hidden="1" customHeight="1" thickBot="1">
      <c r="A50" s="303"/>
      <c r="B50" s="303"/>
      <c r="C50" s="317" t="s">
        <v>53</v>
      </c>
      <c r="D50" s="318">
        <v>53733</v>
      </c>
      <c r="E50" s="319">
        <v>8267</v>
      </c>
      <c r="F50" s="312"/>
      <c r="G50" s="313"/>
    </row>
    <row r="51" spans="1:7" s="302" customFormat="1" ht="10.95" hidden="1" customHeight="1" thickTop="1" thickBot="1">
      <c r="A51" s="303"/>
      <c r="B51" s="303"/>
      <c r="C51" s="320" t="s">
        <v>136</v>
      </c>
      <c r="D51" s="95">
        <f>VLOOKUP(A7,C46:D50,2,FALSE)</f>
        <v>67167</v>
      </c>
      <c r="E51" s="96">
        <f>VLOOKUP(A7,C46:E50,3,FALSE)</f>
        <v>25833</v>
      </c>
      <c r="F51" s="301"/>
      <c r="G51" s="313"/>
    </row>
    <row r="52" spans="1:7" s="302" customFormat="1" ht="10.95" hidden="1" customHeight="1" thickTop="1" thickBot="1">
      <c r="A52" s="303"/>
      <c r="B52" s="303"/>
      <c r="C52" s="321" t="s">
        <v>83</v>
      </c>
      <c r="D52" s="322"/>
      <c r="E52" s="97">
        <f>VLOOKUP(A9,B33:F103,2,FALSE)/100</f>
        <v>0.54</v>
      </c>
      <c r="F52" s="301"/>
      <c r="G52" s="98"/>
    </row>
    <row r="53" spans="1:7" s="302" customFormat="1" ht="10.95" hidden="1" customHeight="1" thickTop="1" thickBot="1">
      <c r="A53" s="303"/>
      <c r="B53" s="303"/>
      <c r="C53" s="321" t="s">
        <v>177</v>
      </c>
      <c r="D53" s="341">
        <v>1.1000000000000001</v>
      </c>
      <c r="E53" s="342">
        <v>1.1000000000000001</v>
      </c>
      <c r="F53" s="301"/>
      <c r="G53" s="98"/>
    </row>
    <row r="54" spans="1:7" s="302" customFormat="1" ht="10.95" hidden="1" customHeight="1" thickTop="1" thickBot="1">
      <c r="A54" s="303"/>
      <c r="B54" s="323"/>
      <c r="C54" s="324" t="s">
        <v>133</v>
      </c>
      <c r="D54" s="325">
        <f>D51*D53</f>
        <v>73883.700000000012</v>
      </c>
      <c r="E54" s="325">
        <f>E51*E52*E53</f>
        <v>15344.802000000003</v>
      </c>
      <c r="F54" s="326">
        <f>SUM(D54:E54)</f>
        <v>89228.502000000008</v>
      </c>
    </row>
    <row r="55" spans="1:7" s="302" customFormat="1" ht="10.95" hidden="1" customHeight="1" thickTop="1">
      <c r="A55" s="303"/>
      <c r="B55" s="323"/>
      <c r="D55" s="327"/>
      <c r="E55" s="327"/>
      <c r="F55" s="328"/>
    </row>
    <row r="56" spans="1:7" s="302" customFormat="1" ht="10.95" hidden="1" customHeight="1">
      <c r="A56" s="303"/>
      <c r="B56" s="323"/>
      <c r="C56" s="329"/>
      <c r="D56" s="327"/>
      <c r="E56" s="330"/>
      <c r="F56" s="301"/>
    </row>
    <row r="57" spans="1:7" s="302" customFormat="1" ht="10.95" hidden="1" customHeight="1">
      <c r="A57" s="303"/>
      <c r="B57" s="303"/>
      <c r="C57" s="99" t="s">
        <v>9</v>
      </c>
      <c r="D57" s="100">
        <v>0.04</v>
      </c>
      <c r="E57" s="331"/>
      <c r="F57" s="301"/>
    </row>
    <row r="58" spans="1:7" s="302" customFormat="1" ht="10.95" hidden="1" customHeight="1">
      <c r="A58" s="303"/>
      <c r="B58" s="303"/>
      <c r="C58" s="332" t="s">
        <v>116</v>
      </c>
      <c r="D58" s="101">
        <v>108.9</v>
      </c>
      <c r="E58" s="331"/>
      <c r="F58" s="301"/>
    </row>
    <row r="59" spans="1:7" s="302" customFormat="1" ht="10.95" hidden="1" customHeight="1">
      <c r="A59" s="303"/>
      <c r="B59" s="333"/>
      <c r="C59" s="334" t="s">
        <v>176</v>
      </c>
      <c r="D59" s="102">
        <f>A11/D58/100</f>
        <v>1.0413223140495869E-2</v>
      </c>
      <c r="F59" s="301"/>
    </row>
    <row r="60" spans="1:7" s="302" customFormat="1" ht="10.95" hidden="1" customHeight="1">
      <c r="A60" s="303"/>
      <c r="B60" s="335"/>
      <c r="C60" s="103"/>
      <c r="D60" s="104"/>
      <c r="E60" s="105"/>
      <c r="F60" s="301"/>
    </row>
    <row r="61" spans="1:7" s="302" customFormat="1" ht="10.95" hidden="1" customHeight="1">
      <c r="A61" s="303"/>
      <c r="B61" s="336" t="s">
        <v>131</v>
      </c>
      <c r="C61" s="336" t="s">
        <v>132</v>
      </c>
      <c r="D61" s="106"/>
      <c r="E61" s="331"/>
      <c r="F61" s="301"/>
    </row>
    <row r="62" spans="1:7" s="302" customFormat="1" ht="10.95" hidden="1" customHeight="1">
      <c r="A62" s="303"/>
      <c r="B62" s="107" t="s">
        <v>10</v>
      </c>
      <c r="C62" s="108">
        <v>0</v>
      </c>
      <c r="D62" s="337"/>
      <c r="E62" s="331"/>
      <c r="F62" s="301"/>
    </row>
    <row r="63" spans="1:7" s="302" customFormat="1" ht="10.95" hidden="1" customHeight="1">
      <c r="A63" s="303"/>
      <c r="B63" s="107" t="s">
        <v>11</v>
      </c>
      <c r="C63" s="108">
        <v>6</v>
      </c>
      <c r="D63" s="337"/>
      <c r="E63" s="331"/>
      <c r="F63" s="301"/>
    </row>
    <row r="64" spans="1:7" s="302" customFormat="1" ht="10.95" hidden="1" customHeight="1">
      <c r="A64" s="303"/>
      <c r="B64" s="107" t="s">
        <v>12</v>
      </c>
      <c r="C64" s="108">
        <v>12</v>
      </c>
      <c r="D64" s="337"/>
      <c r="E64" s="331"/>
      <c r="F64" s="301"/>
    </row>
    <row r="65" spans="1:6" s="302" customFormat="1" ht="10.95" hidden="1" customHeight="1">
      <c r="A65" s="303"/>
      <c r="B65" s="107" t="s">
        <v>13</v>
      </c>
      <c r="C65" s="108">
        <v>18</v>
      </c>
      <c r="D65" s="337"/>
      <c r="E65" s="331"/>
      <c r="F65" s="301"/>
    </row>
    <row r="66" spans="1:6" s="302" customFormat="1" ht="10.95" hidden="1" customHeight="1">
      <c r="A66" s="303"/>
      <c r="B66" s="107" t="s">
        <v>14</v>
      </c>
      <c r="C66" s="108">
        <v>24</v>
      </c>
      <c r="D66" s="337"/>
      <c r="E66" s="331"/>
      <c r="F66" s="301"/>
    </row>
    <row r="67" spans="1:6" s="302" customFormat="1" ht="10.95" hidden="1" customHeight="1">
      <c r="A67" s="303"/>
      <c r="B67" s="107" t="s">
        <v>15</v>
      </c>
      <c r="C67" s="108">
        <v>30</v>
      </c>
      <c r="D67" s="337"/>
      <c r="E67" s="331"/>
      <c r="F67" s="301"/>
    </row>
    <row r="68" spans="1:6" s="302" customFormat="1" ht="10.95" hidden="1" customHeight="1">
      <c r="A68" s="303"/>
      <c r="B68" s="107" t="s">
        <v>16</v>
      </c>
      <c r="C68" s="108">
        <v>35</v>
      </c>
      <c r="D68" s="337"/>
      <c r="E68" s="331"/>
      <c r="F68" s="301"/>
    </row>
    <row r="69" spans="1:6" s="302" customFormat="1" ht="10.95" hidden="1" customHeight="1">
      <c r="A69" s="303"/>
      <c r="B69" s="107" t="s">
        <v>17</v>
      </c>
      <c r="C69" s="108">
        <v>40</v>
      </c>
      <c r="D69" s="337"/>
      <c r="E69" s="331"/>
      <c r="F69" s="301"/>
    </row>
    <row r="70" spans="1:6" s="302" customFormat="1" ht="10.95" hidden="1" customHeight="1">
      <c r="A70" s="303"/>
      <c r="B70" s="107" t="s">
        <v>18</v>
      </c>
      <c r="C70" s="108">
        <v>45</v>
      </c>
      <c r="D70" s="337"/>
      <c r="E70" s="331"/>
      <c r="F70" s="301"/>
    </row>
    <row r="71" spans="1:6" s="302" customFormat="1" ht="10.95" hidden="1" customHeight="1">
      <c r="A71" s="303"/>
      <c r="B71" s="107" t="s">
        <v>19</v>
      </c>
      <c r="C71" s="108">
        <v>50</v>
      </c>
      <c r="D71" s="337"/>
      <c r="E71" s="331"/>
      <c r="F71" s="301"/>
    </row>
    <row r="72" spans="1:6" s="302" customFormat="1" ht="10.95" hidden="1" customHeight="1">
      <c r="A72" s="303"/>
      <c r="B72" s="107" t="s">
        <v>20</v>
      </c>
      <c r="C72" s="108">
        <v>54</v>
      </c>
      <c r="D72" s="337"/>
      <c r="E72" s="331"/>
      <c r="F72" s="301"/>
    </row>
    <row r="73" spans="1:6" s="302" customFormat="1" ht="10.95" hidden="1" customHeight="1">
      <c r="A73" s="303"/>
      <c r="B73" s="107" t="s">
        <v>21</v>
      </c>
      <c r="C73" s="108">
        <v>58</v>
      </c>
      <c r="D73" s="337"/>
      <c r="E73" s="331"/>
      <c r="F73" s="301"/>
    </row>
    <row r="74" spans="1:6" s="302" customFormat="1" ht="10.95" hidden="1" customHeight="1">
      <c r="A74" s="303"/>
      <c r="B74" s="107" t="s">
        <v>22</v>
      </c>
      <c r="C74" s="108">
        <v>62</v>
      </c>
      <c r="D74" s="337"/>
      <c r="E74" s="331"/>
      <c r="F74" s="301"/>
    </row>
    <row r="75" spans="1:6" s="302" customFormat="1" ht="10.95" hidden="1" customHeight="1">
      <c r="A75" s="303"/>
      <c r="B75" s="107" t="s">
        <v>23</v>
      </c>
      <c r="C75" s="108">
        <v>65</v>
      </c>
      <c r="D75" s="337"/>
      <c r="E75" s="331"/>
      <c r="F75" s="301"/>
    </row>
    <row r="76" spans="1:6" s="302" customFormat="1" ht="10.95" hidden="1" customHeight="1">
      <c r="A76" s="303"/>
      <c r="B76" s="107" t="s">
        <v>24</v>
      </c>
      <c r="C76" s="108">
        <v>68</v>
      </c>
      <c r="D76" s="337"/>
      <c r="E76" s="331"/>
      <c r="F76" s="301"/>
    </row>
    <row r="77" spans="1:6" s="302" customFormat="1" ht="10.95" hidden="1" customHeight="1">
      <c r="A77" s="303"/>
      <c r="B77" s="107" t="s">
        <v>25</v>
      </c>
      <c r="C77" s="108">
        <v>71</v>
      </c>
      <c r="D77" s="337"/>
      <c r="E77" s="331"/>
      <c r="F77" s="301"/>
    </row>
    <row r="78" spans="1:6" s="302" customFormat="1" ht="10.95" hidden="1" customHeight="1">
      <c r="A78" s="303"/>
      <c r="B78" s="107" t="s">
        <v>26</v>
      </c>
      <c r="C78" s="108">
        <v>74</v>
      </c>
      <c r="D78" s="337"/>
      <c r="E78" s="331"/>
      <c r="F78" s="301"/>
    </row>
    <row r="79" spans="1:6" s="302" customFormat="1" ht="10.95" hidden="1" customHeight="1">
      <c r="A79" s="303"/>
      <c r="B79" s="107" t="s">
        <v>27</v>
      </c>
      <c r="C79" s="108">
        <v>76</v>
      </c>
      <c r="D79" s="337"/>
      <c r="E79" s="331"/>
      <c r="F79" s="301"/>
    </row>
    <row r="80" spans="1:6" s="302" customFormat="1" ht="10.95" hidden="1" customHeight="1">
      <c r="A80" s="303"/>
      <c r="B80" s="107" t="s">
        <v>28</v>
      </c>
      <c r="C80" s="108">
        <v>78</v>
      </c>
      <c r="D80" s="337"/>
      <c r="E80" s="331"/>
      <c r="F80" s="301"/>
    </row>
    <row r="81" spans="1:6" s="302" customFormat="1" ht="10.95" hidden="1" customHeight="1">
      <c r="A81" s="303"/>
      <c r="B81" s="107" t="s">
        <v>29</v>
      </c>
      <c r="C81" s="108">
        <v>80</v>
      </c>
      <c r="D81" s="337"/>
      <c r="E81" s="331"/>
      <c r="F81" s="301"/>
    </row>
    <row r="82" spans="1:6" s="302" customFormat="1" ht="10.95" hidden="1" customHeight="1">
      <c r="A82" s="303"/>
      <c r="B82" s="107" t="s">
        <v>30</v>
      </c>
      <c r="C82" s="108">
        <v>81.5</v>
      </c>
      <c r="D82" s="337"/>
      <c r="E82" s="331"/>
      <c r="F82" s="301"/>
    </row>
    <row r="83" spans="1:6" s="302" customFormat="1" ht="10.95" hidden="1" customHeight="1">
      <c r="A83" s="303"/>
      <c r="B83" s="107" t="s">
        <v>31</v>
      </c>
      <c r="C83" s="108">
        <v>83</v>
      </c>
      <c r="D83" s="337"/>
      <c r="E83" s="331"/>
      <c r="F83" s="301"/>
    </row>
    <row r="84" spans="1:6" s="302" customFormat="1" ht="10.95" hidden="1" customHeight="1">
      <c r="A84" s="303"/>
      <c r="B84" s="107" t="s">
        <v>32</v>
      </c>
      <c r="C84" s="108">
        <v>84.5</v>
      </c>
      <c r="D84" s="337"/>
      <c r="E84" s="331"/>
      <c r="F84" s="301"/>
    </row>
    <row r="85" spans="1:6" s="302" customFormat="1" ht="10.95" hidden="1" customHeight="1">
      <c r="A85" s="303"/>
      <c r="B85" s="107" t="s">
        <v>33</v>
      </c>
      <c r="C85" s="108">
        <v>86</v>
      </c>
      <c r="D85" s="337"/>
      <c r="E85" s="331"/>
      <c r="F85" s="301"/>
    </row>
    <row r="86" spans="1:6" s="302" customFormat="1" ht="10.95" hidden="1" customHeight="1">
      <c r="A86" s="303"/>
      <c r="B86" s="107" t="s">
        <v>34</v>
      </c>
      <c r="C86" s="108">
        <v>87</v>
      </c>
      <c r="D86" s="337"/>
      <c r="E86" s="331"/>
      <c r="F86" s="301"/>
    </row>
    <row r="87" spans="1:6" s="302" customFormat="1" ht="10.95" hidden="1" customHeight="1">
      <c r="A87" s="303"/>
      <c r="B87" s="107" t="s">
        <v>35</v>
      </c>
      <c r="C87" s="108">
        <v>88</v>
      </c>
      <c r="D87" s="337"/>
      <c r="E87" s="331"/>
      <c r="F87" s="301"/>
    </row>
    <row r="88" spans="1:6" s="302" customFormat="1" ht="10.95" hidden="1" customHeight="1">
      <c r="A88" s="303"/>
      <c r="B88" s="107" t="s">
        <v>36</v>
      </c>
      <c r="C88" s="108">
        <v>89</v>
      </c>
      <c r="D88" s="337"/>
      <c r="E88" s="331"/>
      <c r="F88" s="301"/>
    </row>
    <row r="89" spans="1:6" s="302" customFormat="1" ht="10.95" hidden="1" customHeight="1">
      <c r="A89" s="303"/>
      <c r="B89" s="107" t="s">
        <v>37</v>
      </c>
      <c r="C89" s="108">
        <v>90</v>
      </c>
      <c r="D89" s="337"/>
      <c r="E89" s="331"/>
      <c r="F89" s="301"/>
    </row>
    <row r="90" spans="1:6" s="302" customFormat="1" ht="10.95" hidden="1" customHeight="1">
      <c r="A90" s="303"/>
      <c r="B90" s="107" t="s">
        <v>38</v>
      </c>
      <c r="C90" s="108">
        <v>91</v>
      </c>
      <c r="D90" s="337"/>
      <c r="E90" s="331"/>
      <c r="F90" s="301"/>
    </row>
    <row r="91" spans="1:6" s="302" customFormat="1" ht="10.95" hidden="1" customHeight="1">
      <c r="A91" s="303"/>
      <c r="B91" s="107" t="s">
        <v>39</v>
      </c>
      <c r="C91" s="108">
        <v>92</v>
      </c>
      <c r="D91" s="337"/>
      <c r="E91" s="331"/>
      <c r="F91" s="301"/>
    </row>
    <row r="92" spans="1:6" s="302" customFormat="1" ht="10.95" hidden="1" customHeight="1">
      <c r="A92" s="303"/>
      <c r="B92" s="107" t="s">
        <v>40</v>
      </c>
      <c r="C92" s="108">
        <v>93</v>
      </c>
      <c r="D92" s="337"/>
      <c r="E92" s="331"/>
      <c r="F92" s="301"/>
    </row>
    <row r="93" spans="1:6" s="302" customFormat="1" ht="10.95" hidden="1" customHeight="1">
      <c r="A93" s="303"/>
      <c r="B93" s="107" t="s">
        <v>41</v>
      </c>
      <c r="C93" s="108">
        <v>94</v>
      </c>
      <c r="D93" s="337"/>
      <c r="E93" s="331"/>
      <c r="F93" s="301"/>
    </row>
    <row r="94" spans="1:6" s="302" customFormat="1" ht="10.95" hidden="1" customHeight="1">
      <c r="A94" s="303"/>
      <c r="B94" s="107" t="s">
        <v>42</v>
      </c>
      <c r="C94" s="108">
        <v>95</v>
      </c>
      <c r="D94" s="337"/>
      <c r="E94" s="331"/>
      <c r="F94" s="301"/>
    </row>
    <row r="95" spans="1:6" s="302" customFormat="1" ht="10.95" hidden="1" customHeight="1">
      <c r="A95" s="303"/>
      <c r="B95" s="107" t="s">
        <v>43</v>
      </c>
      <c r="C95" s="108">
        <v>96</v>
      </c>
      <c r="D95" s="337"/>
      <c r="E95" s="331"/>
      <c r="F95" s="301"/>
    </row>
    <row r="96" spans="1:6" s="302" customFormat="1" ht="10.95" hidden="1" customHeight="1">
      <c r="A96" s="303"/>
      <c r="B96" s="107" t="s">
        <v>44</v>
      </c>
      <c r="C96" s="108">
        <v>97</v>
      </c>
      <c r="D96" s="337"/>
      <c r="E96" s="331"/>
      <c r="F96" s="301"/>
    </row>
    <row r="97" spans="1:6" s="302" customFormat="1" ht="10.95" hidden="1" customHeight="1">
      <c r="A97" s="303"/>
      <c r="B97" s="107" t="s">
        <v>45</v>
      </c>
      <c r="C97" s="108">
        <v>97.5</v>
      </c>
      <c r="D97" s="337"/>
      <c r="E97" s="331"/>
      <c r="F97" s="301"/>
    </row>
    <row r="98" spans="1:6" s="302" customFormat="1" ht="10.95" hidden="1" customHeight="1">
      <c r="A98" s="303"/>
      <c r="B98" s="107" t="s">
        <v>46</v>
      </c>
      <c r="C98" s="108">
        <v>98</v>
      </c>
      <c r="D98" s="337"/>
      <c r="E98" s="331"/>
      <c r="F98" s="301"/>
    </row>
    <row r="99" spans="1:6" s="302" customFormat="1" ht="10.95" hidden="1" customHeight="1">
      <c r="A99" s="303"/>
      <c r="B99" s="107" t="s">
        <v>47</v>
      </c>
      <c r="C99" s="108">
        <v>98.5</v>
      </c>
      <c r="D99" s="337"/>
      <c r="E99" s="331"/>
      <c r="F99" s="301"/>
    </row>
    <row r="100" spans="1:6" s="302" customFormat="1" ht="10.95" hidden="1" customHeight="1">
      <c r="A100" s="303"/>
      <c r="B100" s="107" t="s">
        <v>48</v>
      </c>
      <c r="C100" s="108">
        <v>99</v>
      </c>
      <c r="D100" s="337"/>
      <c r="E100" s="331"/>
      <c r="F100" s="301"/>
    </row>
    <row r="101" spans="1:6" s="302" customFormat="1" ht="10.95" hidden="1" customHeight="1">
      <c r="A101" s="303"/>
      <c r="B101" s="107" t="s">
        <v>49</v>
      </c>
      <c r="C101" s="108">
        <v>99.5</v>
      </c>
      <c r="D101" s="337"/>
      <c r="E101" s="331"/>
      <c r="F101" s="301"/>
    </row>
    <row r="102" spans="1:6" s="302" customFormat="1" ht="10.95" hidden="1" customHeight="1">
      <c r="A102" s="303"/>
      <c r="B102" s="109" t="s">
        <v>50</v>
      </c>
      <c r="C102" s="110">
        <v>100</v>
      </c>
      <c r="D102" s="337"/>
      <c r="E102" s="331"/>
      <c r="F102" s="301"/>
    </row>
    <row r="103" spans="1:6" s="302" customFormat="1" ht="10.95" hidden="1" customHeight="1">
      <c r="A103" s="303"/>
      <c r="B103" s="303"/>
      <c r="C103" s="338"/>
      <c r="D103" s="337"/>
      <c r="E103" s="331"/>
      <c r="F103" s="301"/>
    </row>
    <row r="104" spans="1:6" s="302" customFormat="1" ht="10.95" hidden="1" customHeight="1">
      <c r="A104" s="303"/>
      <c r="B104" s="303"/>
      <c r="C104" s="338"/>
      <c r="D104" s="337"/>
      <c r="E104" s="331"/>
      <c r="F104" s="301"/>
    </row>
    <row r="105" spans="1:6" s="302" customFormat="1" ht="10.95" hidden="1" customHeight="1">
      <c r="A105" s="303"/>
      <c r="B105" s="339"/>
      <c r="C105" s="340" t="s">
        <v>61</v>
      </c>
      <c r="D105" s="337"/>
      <c r="E105" s="331"/>
      <c r="F105" s="301"/>
    </row>
    <row r="106" spans="1:6" s="302" customFormat="1" ht="10.95" hidden="1" customHeight="1">
      <c r="A106" s="303"/>
      <c r="B106" s="111" t="s">
        <v>14</v>
      </c>
      <c r="C106" s="112">
        <v>8.33</v>
      </c>
      <c r="D106" s="337"/>
      <c r="E106" s="331"/>
      <c r="F106" s="301"/>
    </row>
    <row r="107" spans="1:6" s="302" customFormat="1" ht="10.95" hidden="1" customHeight="1">
      <c r="A107" s="303"/>
      <c r="B107" s="111" t="s">
        <v>15</v>
      </c>
      <c r="C107" s="112">
        <v>10.63</v>
      </c>
      <c r="D107" s="337"/>
      <c r="E107" s="331"/>
      <c r="F107" s="301"/>
    </row>
    <row r="108" spans="1:6" s="302" customFormat="1" ht="10.95" hidden="1" customHeight="1">
      <c r="A108" s="303"/>
      <c r="B108" s="113" t="s">
        <v>16</v>
      </c>
      <c r="C108" s="114">
        <v>13.04</v>
      </c>
      <c r="D108" s="337"/>
      <c r="E108" s="364" t="s">
        <v>153</v>
      </c>
      <c r="F108" s="364"/>
    </row>
    <row r="109" spans="1:6" s="302" customFormat="1" ht="10.95" hidden="1" customHeight="1">
      <c r="A109" s="303"/>
      <c r="B109" s="303"/>
      <c r="C109" s="338"/>
      <c r="D109" s="337"/>
      <c r="E109" s="331"/>
      <c r="F109" s="301"/>
    </row>
    <row r="110" spans="1:6" s="302" customFormat="1" ht="10.95" customHeight="1">
      <c r="A110" s="303"/>
      <c r="B110" s="303"/>
      <c r="C110" s="338"/>
      <c r="D110" s="337"/>
      <c r="E110" s="331"/>
      <c r="F110" s="301"/>
    </row>
    <row r="111" spans="1:6" s="302" customFormat="1" ht="15.75" customHeight="1">
      <c r="A111" s="303"/>
      <c r="B111" s="303"/>
      <c r="C111" s="338"/>
      <c r="D111" s="337"/>
      <c r="E111" s="331"/>
      <c r="F111" s="301"/>
    </row>
  </sheetData>
  <sheetProtection password="D5EA" sheet="1" objects="1" scenarios="1"/>
  <mergeCells count="44">
    <mergeCell ref="A1:C1"/>
    <mergeCell ref="A3:B3"/>
    <mergeCell ref="A4:B4"/>
    <mergeCell ref="E4:F4"/>
    <mergeCell ref="B7:C7"/>
    <mergeCell ref="D7:E7"/>
    <mergeCell ref="B17:C17"/>
    <mergeCell ref="B8:C8"/>
    <mergeCell ref="D8:E8"/>
    <mergeCell ref="B9:C9"/>
    <mergeCell ref="D9:E9"/>
    <mergeCell ref="B10:C10"/>
    <mergeCell ref="D10:E10"/>
    <mergeCell ref="B11:C11"/>
    <mergeCell ref="D11:E11"/>
    <mergeCell ref="A13:C13"/>
    <mergeCell ref="B15:C15"/>
    <mergeCell ref="B16:C16"/>
    <mergeCell ref="B30:C30"/>
    <mergeCell ref="B18:C18"/>
    <mergeCell ref="B19:C19"/>
    <mergeCell ref="B20:C20"/>
    <mergeCell ref="B22:C22"/>
    <mergeCell ref="B23:C23"/>
    <mergeCell ref="B24:C24"/>
    <mergeCell ref="B25:C25"/>
    <mergeCell ref="B26:C26"/>
    <mergeCell ref="B27:C27"/>
    <mergeCell ref="B28:C28"/>
    <mergeCell ref="B29:C29"/>
    <mergeCell ref="B31:C31"/>
    <mergeCell ref="B32:C32"/>
    <mergeCell ref="A33:A35"/>
    <mergeCell ref="B33:C33"/>
    <mergeCell ref="B34:C34"/>
    <mergeCell ref="B35:C35"/>
    <mergeCell ref="E108:F108"/>
    <mergeCell ref="B37:C37"/>
    <mergeCell ref="B38:C38"/>
    <mergeCell ref="B39:C39"/>
    <mergeCell ref="A40:B40"/>
    <mergeCell ref="D40:F40"/>
    <mergeCell ref="A41:B41"/>
    <mergeCell ref="D41:F41"/>
  </mergeCells>
  <pageMargins left="0.39370078740157483" right="0.27559055118110237" top="0.19685039370078741" bottom="0" header="0" footer="0"/>
  <pageSetup paperSize="9" orientation="portrait" horizont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3</vt:i4>
      </vt:variant>
      <vt:variant>
        <vt:lpstr>Benannte Bereiche</vt:lpstr>
      </vt:variant>
      <vt:variant>
        <vt:i4>3</vt:i4>
      </vt:variant>
    </vt:vector>
  </HeadingPairs>
  <TitlesOfParts>
    <vt:vector size="6" baseType="lpstr">
      <vt:lpstr>Besoldungstab</vt:lpstr>
      <vt:lpstr>Orgeldienste</vt:lpstr>
      <vt:lpstr>Leistungsvereinbarung</vt:lpstr>
      <vt:lpstr>Besoldungstab!Druckbereich</vt:lpstr>
      <vt:lpstr>Leistungsvereinbarung!Druckbereich</vt:lpstr>
      <vt:lpstr>Orgeldienste!Druckbereich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Organistenhonorare</dc:title>
  <dc:creator>Hubert Fuchs</dc:creator>
  <cp:lastModifiedBy>HP</cp:lastModifiedBy>
  <cp:lastPrinted>2016-12-06T14:18:14Z</cp:lastPrinted>
  <dcterms:created xsi:type="dcterms:W3CDTF">2000-02-15T16:03:03Z</dcterms:created>
  <dcterms:modified xsi:type="dcterms:W3CDTF">2024-02-13T14:21:02Z</dcterms:modified>
</cp:coreProperties>
</file>